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2022" sheetId="3" r:id="rId1"/>
    <sheet name="Graf 2022" sheetId="6" r:id="rId2"/>
    <sheet name="2020 - 2022" sheetId="1" r:id="rId3"/>
    <sheet name="Náklady 2012-2022" sheetId="7" r:id="rId4"/>
    <sheet name="Spotřeba el-energie 2011-2022" sheetId="11" r:id="rId5"/>
    <sheet name="Spotřeba ZPN 2011- 2022" sheetId="8" r:id="rId6"/>
    <sheet name="Spotřeba vody 2013 - 2022" sheetId="10" r:id="rId7"/>
  </sheets>
  <definedNames>
    <definedName name="_xlnm.Print_Area" localSheetId="2">'2020 - 2022'!$BB$20:$BD$29</definedName>
    <definedName name="_xlnm.Print_Area" localSheetId="4">'Spotřeba el-energie 2011-2022'!$A$1:$I$35</definedName>
    <definedName name="_xlnm.Print_Area" localSheetId="6">'Spotřeba vody 2013 - 2022'!$A$1:$I$35</definedName>
  </definedNames>
  <calcPr calcId="162913"/>
</workbook>
</file>

<file path=xl/calcChain.xml><?xml version="1.0" encoding="utf-8"?>
<calcChain xmlns="http://schemas.openxmlformats.org/spreadsheetml/2006/main">
  <c r="E35" i="11" l="1"/>
  <c r="E36" i="11"/>
  <c r="BX15" i="1" l="1"/>
  <c r="BX14" i="1" l="1"/>
  <c r="BX9" i="1" l="1"/>
  <c r="BX10" i="1"/>
  <c r="BX11" i="1"/>
  <c r="BX12" i="1"/>
  <c r="BX13" i="1"/>
  <c r="J16" i="3" l="1"/>
  <c r="CA10" i="1" l="1"/>
  <c r="CA11" i="1"/>
  <c r="CA12" i="1"/>
  <c r="CA13" i="1"/>
  <c r="CA14" i="1"/>
  <c r="CA15" i="1"/>
  <c r="CA9" i="1"/>
  <c r="BZ10" i="1"/>
  <c r="BZ11" i="1"/>
  <c r="BZ12" i="1"/>
  <c r="BZ13" i="1"/>
  <c r="BZ14" i="1"/>
  <c r="BZ15" i="1"/>
  <c r="BZ9" i="1"/>
  <c r="BX5" i="1"/>
  <c r="BY5" i="1"/>
  <c r="BX6" i="1"/>
  <c r="BY6" i="1"/>
  <c r="BX7" i="1"/>
  <c r="BY7" i="1"/>
  <c r="BX8" i="1"/>
  <c r="BY8" i="1"/>
  <c r="BY4" i="1"/>
  <c r="BX4" i="1"/>
  <c r="BH16" i="1" l="1"/>
  <c r="BW4" i="1" l="1"/>
  <c r="BW5" i="1" l="1"/>
  <c r="BW6" i="1"/>
  <c r="BW7" i="1"/>
  <c r="BW8" i="1"/>
  <c r="BW9" i="1"/>
  <c r="BW10" i="1"/>
  <c r="BW11" i="1"/>
  <c r="BW12" i="1"/>
  <c r="BW13" i="1"/>
  <c r="BW14" i="1"/>
  <c r="BW15" i="1"/>
  <c r="BV15" i="1"/>
  <c r="BV5" i="1"/>
  <c r="BV6" i="1"/>
  <c r="BV7" i="1"/>
  <c r="BV8" i="1"/>
  <c r="BV9" i="1"/>
  <c r="BV10" i="1"/>
  <c r="BV11" i="1"/>
  <c r="BV12" i="1"/>
  <c r="BV13" i="1"/>
  <c r="BV14" i="1"/>
  <c r="BV4" i="1"/>
  <c r="BK16" i="1" l="1"/>
  <c r="BJ16" i="1"/>
  <c r="BI16" i="1"/>
  <c r="BG16" i="1"/>
  <c r="BW16" i="1" s="1"/>
  <c r="BF16" i="1"/>
  <c r="BV16" i="1" s="1"/>
  <c r="BJ19" i="1" l="1"/>
  <c r="D22" i="3" s="1"/>
  <c r="E34" i="10"/>
  <c r="E38" i="8"/>
  <c r="C22" i="3"/>
  <c r="B22" i="3"/>
  <c r="BU16" i="1"/>
  <c r="BT16" i="1"/>
  <c r="BS16" i="1"/>
  <c r="BR16" i="1"/>
  <c r="BQ16" i="1"/>
  <c r="BP16" i="1"/>
  <c r="BO16" i="1"/>
  <c r="BN16" i="1"/>
  <c r="BM16" i="1"/>
  <c r="I16" i="3" l="1"/>
  <c r="H16" i="3"/>
  <c r="G16" i="3"/>
  <c r="F16" i="3"/>
  <c r="B23" i="3" s="1"/>
  <c r="E16" i="3"/>
  <c r="D16" i="3"/>
  <c r="C23" i="3" s="1"/>
  <c r="C16" i="3"/>
  <c r="B16" i="3"/>
  <c r="E35" i="10" l="1"/>
  <c r="E39" i="8"/>
  <c r="E44" i="7" l="1"/>
  <c r="E42" i="7" l="1"/>
  <c r="BC16" i="1" l="1"/>
  <c r="BB16" i="1"/>
  <c r="BA16" i="1"/>
  <c r="AZ16" i="1"/>
  <c r="AY16" i="1"/>
  <c r="AX16" i="1"/>
  <c r="AW16" i="1"/>
  <c r="AV16" i="1"/>
  <c r="AU16" i="1"/>
  <c r="AT16" i="1" l="1"/>
  <c r="AS16" i="1"/>
  <c r="AR16" i="1"/>
  <c r="AQ16" i="1"/>
  <c r="AP16" i="1"/>
  <c r="AO16" i="1"/>
  <c r="AN16" i="1"/>
  <c r="F22" i="3" s="1"/>
  <c r="AM16" i="1"/>
  <c r="AL16" i="1"/>
  <c r="E43" i="7" l="1"/>
  <c r="D45" i="7"/>
  <c r="E45" i="7" s="1"/>
  <c r="AK16" i="1"/>
  <c r="AJ16" i="1"/>
  <c r="AI16" i="1"/>
  <c r="AH16" i="1"/>
  <c r="AG16" i="1"/>
  <c r="AF16" i="1"/>
  <c r="AE16" i="1"/>
  <c r="AD16" i="1"/>
  <c r="AC16" i="1"/>
  <c r="J16" i="1" l="1"/>
  <c r="AB16" i="1"/>
  <c r="F21" i="3" l="1"/>
  <c r="S16" i="1" l="1"/>
  <c r="R16" i="1"/>
  <c r="Q16" i="1"/>
  <c r="P16" i="1"/>
  <c r="O16" i="1"/>
  <c r="N16" i="1"/>
  <c r="M16" i="1"/>
  <c r="L16" i="1"/>
  <c r="K16" i="1"/>
  <c r="AA16" i="1" l="1"/>
  <c r="Z16" i="1"/>
  <c r="Y16" i="1"/>
  <c r="X16" i="1"/>
  <c r="W16" i="1"/>
  <c r="V16" i="1"/>
  <c r="U16" i="1"/>
  <c r="T16" i="1"/>
  <c r="E16" i="1" l="1"/>
  <c r="I16" i="1" l="1"/>
  <c r="H16" i="1"/>
  <c r="G16" i="1"/>
  <c r="F16" i="1"/>
  <c r="D16" i="1"/>
  <c r="C16" i="1"/>
  <c r="B16" i="1"/>
  <c r="I17" i="3" l="1"/>
  <c r="D23" i="3" s="1"/>
  <c r="F23" i="3" l="1"/>
  <c r="D46" i="7" l="1"/>
  <c r="E46" i="7" s="1"/>
</calcChain>
</file>

<file path=xl/comments1.xml><?xml version="1.0" encoding="utf-8"?>
<comments xmlns="http://schemas.openxmlformats.org/spreadsheetml/2006/main">
  <authors>
    <author>Autor</author>
  </authors>
  <commentList>
    <comment ref="E3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CENTROPOL
</t>
        </r>
      </text>
    </comment>
  </commentList>
</comments>
</file>

<file path=xl/sharedStrings.xml><?xml version="1.0" encoding="utf-8"?>
<sst xmlns="http://schemas.openxmlformats.org/spreadsheetml/2006/main" count="152" uniqueCount="55">
  <si>
    <t>LEDEN</t>
  </si>
  <si>
    <t>ÚNOR</t>
  </si>
  <si>
    <t>BŘEZEN</t>
  </si>
  <si>
    <t>DUBEN</t>
  </si>
  <si>
    <t>KVĚTEN</t>
  </si>
  <si>
    <t>ČERVEN</t>
  </si>
  <si>
    <t>ČERVNC</t>
  </si>
  <si>
    <t>SRPEN</t>
  </si>
  <si>
    <t>ZÁŘÍ</t>
  </si>
  <si>
    <t>ŘÍJEN</t>
  </si>
  <si>
    <t>LISTPAD</t>
  </si>
  <si>
    <t>PROSIEC</t>
  </si>
  <si>
    <t>celkem</t>
  </si>
  <si>
    <t>plán</t>
  </si>
  <si>
    <t>Kč s DPH</t>
  </si>
  <si>
    <t>vodné m3</t>
  </si>
  <si>
    <t>Dešťová kč</t>
  </si>
  <si>
    <r>
      <t>tepl.</t>
    </r>
    <r>
      <rPr>
        <sz val="11"/>
        <color theme="1"/>
        <rFont val="Arial"/>
        <family val="2"/>
        <charset val="238"/>
      </rPr>
      <t>Ø</t>
    </r>
  </si>
  <si>
    <t>elektřina</t>
  </si>
  <si>
    <t>plyn</t>
  </si>
  <si>
    <t>voda</t>
  </si>
  <si>
    <t>CEN  Mwh</t>
  </si>
  <si>
    <t>voda m3</t>
  </si>
  <si>
    <t>tepl.Ø</t>
  </si>
  <si>
    <t>Dešťová Kč</t>
  </si>
  <si>
    <t>P.P. m3</t>
  </si>
  <si>
    <t>P.P. Mwh</t>
  </si>
  <si>
    <t>Pra. Plyn. m3</t>
  </si>
  <si>
    <t>Pra. Plyn. Mwh</t>
  </si>
  <si>
    <t>rok</t>
  </si>
  <si>
    <t>Náklady na EL-ZPN-VODU</t>
  </si>
  <si>
    <t>celkem Kč</t>
  </si>
  <si>
    <t>průměr Kč/měs</t>
  </si>
  <si>
    <t>ZPN</t>
  </si>
  <si>
    <t>spotřeba . El.</t>
  </si>
  <si>
    <t>spotřeba  ZPN</t>
  </si>
  <si>
    <t>Voda (m3)</t>
  </si>
  <si>
    <t>PRe. Mwh</t>
  </si>
  <si>
    <t>SPOTŘEBA ENERGIÍ v.v.i. HUDCOVA 70,BRNO              2015-2016</t>
  </si>
  <si>
    <t>El.energie</t>
  </si>
  <si>
    <t>ČERVENC</t>
  </si>
  <si>
    <t xml:space="preserve">                                                 V Kč</t>
  </si>
  <si>
    <t>skut 2021</t>
  </si>
  <si>
    <t>SPOTŘEBA ENERGIÍ v.v.i. HUDCOVA 70,BRNO              2022</t>
  </si>
  <si>
    <t>Plán/2022</t>
  </si>
  <si>
    <t>skut 2022</t>
  </si>
  <si>
    <t>El.</t>
  </si>
  <si>
    <t>červen</t>
  </si>
  <si>
    <t>srpen</t>
  </si>
  <si>
    <t>září</t>
  </si>
  <si>
    <t>říjen</t>
  </si>
  <si>
    <t>červenec</t>
  </si>
  <si>
    <t>listopad</t>
  </si>
  <si>
    <t>prosinec</t>
  </si>
  <si>
    <t>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</si>
</sst>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K_č_-;\-* #,##0.00\ _K_č_-;_-* &quot;-&quot;??\ _K_č_-;_-@_-"/>
    <numFmt numFmtId="164" formatCode="0.000"/>
    <numFmt numFmtId="165" formatCode="0.00000"/>
    <numFmt numFmtId="166" formatCode="0.0"/>
    <numFmt numFmtId="167" formatCode="0.000000"/>
    <numFmt numFmtId="168" formatCode="_-* #,##0.00000\ _K_č_-;\-* #,##0.00000\ _K_č_-;_-* &quot;-&quot;??\ _K_č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EB9C"/>
      </patternFill>
    </fill>
    <fill>
      <patternFill patternType="solid">
        <fgColor theme="5" tint="0.59996337778862885"/>
        <bgColor indexed="64"/>
      </patternFill>
    </fill>
    <fill>
      <patternFill patternType="solid">
        <fgColor rgb="FFFFC7CE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6337778862885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4" fillId="7" borderId="0" applyNumberFormat="0" applyBorder="0" applyAlignment="0" applyProtection="0"/>
    <xf numFmtId="0" fontId="9" fillId="9" borderId="0" applyNumberFormat="0" applyBorder="0" applyAlignment="0" applyProtection="0"/>
    <xf numFmtId="43" fontId="11" fillId="0" borderId="0" applyFont="0" applyFill="0" applyBorder="0" applyAlignment="0" applyProtection="0"/>
  </cellStyleXfs>
  <cellXfs count="193">
    <xf numFmtId="0" fontId="0" fillId="0" borderId="0" xfId="0"/>
    <xf numFmtId="0" fontId="0" fillId="0" borderId="4" xfId="0" applyBorder="1"/>
    <xf numFmtId="0" fontId="0" fillId="2" borderId="3" xfId="0" applyFill="1" applyBorder="1"/>
    <xf numFmtId="0" fontId="0" fillId="0" borderId="3" xfId="0" applyBorder="1"/>
    <xf numFmtId="0" fontId="0" fillId="2" borderId="8" xfId="0" applyNumberFormat="1" applyFill="1" applyBorder="1"/>
    <xf numFmtId="0" fontId="0" fillId="2" borderId="10" xfId="0" applyFill="1" applyBorder="1"/>
    <xf numFmtId="0" fontId="0" fillId="0" borderId="12" xfId="0" applyBorder="1"/>
    <xf numFmtId="49" fontId="0" fillId="2" borderId="17" xfId="0" applyNumberFormat="1" applyFill="1" applyBorder="1" applyAlignment="1">
      <alignment horizontal="left"/>
    </xf>
    <xf numFmtId="14" fontId="0" fillId="2" borderId="17" xfId="0" applyNumberFormat="1" applyFill="1" applyBorder="1"/>
    <xf numFmtId="0" fontId="0" fillId="2" borderId="19" xfId="0" applyFill="1" applyBorder="1"/>
    <xf numFmtId="0" fontId="0" fillId="2" borderId="21" xfId="0" applyFill="1" applyBorder="1"/>
    <xf numFmtId="0" fontId="0" fillId="0" borderId="17" xfId="0" applyBorder="1" applyAlignment="1">
      <alignment horizontal="right"/>
    </xf>
    <xf numFmtId="0" fontId="0" fillId="0" borderId="24" xfId="0" applyBorder="1"/>
    <xf numFmtId="0" fontId="0" fillId="0" borderId="0" xfId="0" applyBorder="1"/>
    <xf numFmtId="0" fontId="0" fillId="0" borderId="21" xfId="0" applyBorder="1"/>
    <xf numFmtId="0" fontId="0" fillId="0" borderId="22" xfId="0" applyBorder="1"/>
    <xf numFmtId="0" fontId="0" fillId="0" borderId="21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2" borderId="17" xfId="0" applyFill="1" applyBorder="1"/>
    <xf numFmtId="0" fontId="0" fillId="0" borderId="17" xfId="0" applyBorder="1"/>
    <xf numFmtId="0" fontId="0" fillId="2" borderId="9" xfId="0" applyFill="1" applyBorder="1"/>
    <xf numFmtId="0" fontId="0" fillId="0" borderId="24" xfId="0" applyFill="1" applyBorder="1" applyAlignment="1">
      <alignment horizontal="center"/>
    </xf>
    <xf numFmtId="14" fontId="0" fillId="2" borderId="0" xfId="0" applyNumberFormat="1" applyFill="1" applyBorder="1"/>
    <xf numFmtId="0" fontId="0" fillId="2" borderId="0" xfId="0" applyFill="1" applyBorder="1"/>
    <xf numFmtId="14" fontId="0" fillId="0" borderId="0" xfId="0" applyNumberFormat="1" applyBorder="1"/>
    <xf numFmtId="14" fontId="0" fillId="2" borderId="31" xfId="0" applyNumberFormat="1" applyFill="1" applyBorder="1"/>
    <xf numFmtId="0" fontId="0" fillId="2" borderId="32" xfId="0" applyFill="1" applyBorder="1"/>
    <xf numFmtId="0" fontId="0" fillId="0" borderId="32" xfId="0" applyBorder="1"/>
    <xf numFmtId="3" fontId="0" fillId="0" borderId="33" xfId="0" applyNumberFormat="1" applyBorder="1"/>
    <xf numFmtId="14" fontId="0" fillId="2" borderId="34" xfId="0" applyNumberFormat="1" applyFill="1" applyBorder="1"/>
    <xf numFmtId="14" fontId="0" fillId="2" borderId="35" xfId="0" applyNumberFormat="1" applyFill="1" applyBorder="1"/>
    <xf numFmtId="0" fontId="2" fillId="0" borderId="0" xfId="0" applyFont="1"/>
    <xf numFmtId="0" fontId="2" fillId="0" borderId="16" xfId="0" applyFont="1" applyBorder="1"/>
    <xf numFmtId="0" fontId="2" fillId="0" borderId="24" xfId="0" applyFont="1" applyFill="1" applyBorder="1" applyAlignment="1">
      <alignment horizontal="center"/>
    </xf>
    <xf numFmtId="0" fontId="2" fillId="0" borderId="21" xfId="0" applyFont="1" applyBorder="1"/>
    <xf numFmtId="0" fontId="2" fillId="0" borderId="22" xfId="0" applyFont="1" applyBorder="1"/>
    <xf numFmtId="0" fontId="2" fillId="0" borderId="21" xfId="0" applyFont="1" applyBorder="1" applyAlignment="1">
      <alignment horizontal="center"/>
    </xf>
    <xf numFmtId="0" fontId="2" fillId="0" borderId="24" xfId="0" applyFont="1" applyBorder="1"/>
    <xf numFmtId="0" fontId="2" fillId="2" borderId="8" xfId="0" applyNumberFormat="1" applyFont="1" applyFill="1" applyBorder="1"/>
    <xf numFmtId="0" fontId="2" fillId="2" borderId="19" xfId="0" applyFont="1" applyFill="1" applyBorder="1"/>
    <xf numFmtId="0" fontId="2" fillId="2" borderId="3" xfId="0" applyFont="1" applyFill="1" applyBorder="1"/>
    <xf numFmtId="0" fontId="2" fillId="2" borderId="20" xfId="0" applyFont="1" applyFill="1" applyBorder="1"/>
    <xf numFmtId="0" fontId="2" fillId="0" borderId="5" xfId="0" applyFont="1" applyBorder="1"/>
    <xf numFmtId="49" fontId="2" fillId="2" borderId="17" xfId="0" applyNumberFormat="1" applyFont="1" applyFill="1" applyBorder="1" applyAlignment="1">
      <alignment horizontal="left"/>
    </xf>
    <xf numFmtId="0" fontId="2" fillId="0" borderId="18" xfId="0" applyFont="1" applyBorder="1"/>
    <xf numFmtId="0" fontId="2" fillId="0" borderId="17" xfId="0" applyFont="1" applyBorder="1"/>
    <xf numFmtId="0" fontId="2" fillId="0" borderId="6" xfId="0" applyFont="1" applyBorder="1"/>
    <xf numFmtId="0" fontId="2" fillId="0" borderId="27" xfId="0" applyFont="1" applyBorder="1"/>
    <xf numFmtId="14" fontId="2" fillId="2" borderId="17" xfId="0" applyNumberFormat="1" applyFont="1" applyFill="1" applyBorder="1"/>
    <xf numFmtId="0" fontId="2" fillId="2" borderId="17" xfId="0" applyFont="1" applyFill="1" applyBorder="1"/>
    <xf numFmtId="0" fontId="2" fillId="2" borderId="18" xfId="0" applyFont="1" applyFill="1" applyBorder="1"/>
    <xf numFmtId="164" fontId="2" fillId="2" borderId="5" xfId="0" applyNumberFormat="1" applyFont="1" applyFill="1" applyBorder="1"/>
    <xf numFmtId="14" fontId="2" fillId="2" borderId="14" xfId="0" applyNumberFormat="1" applyFont="1" applyFill="1" applyBorder="1"/>
    <xf numFmtId="0" fontId="2" fillId="2" borderId="9" xfId="0" applyFont="1" applyFill="1" applyBorder="1"/>
    <xf numFmtId="0" fontId="2" fillId="0" borderId="29" xfId="0" applyFont="1" applyBorder="1"/>
    <xf numFmtId="14" fontId="2" fillId="2" borderId="1" xfId="0" applyNumberFormat="1" applyFont="1" applyFill="1" applyBorder="1"/>
    <xf numFmtId="0" fontId="2" fillId="2" borderId="24" xfId="0" applyFont="1" applyFill="1" applyBorder="1"/>
    <xf numFmtId="14" fontId="2" fillId="2" borderId="0" xfId="0" applyNumberFormat="1" applyFont="1" applyFill="1" applyBorder="1"/>
    <xf numFmtId="0" fontId="2" fillId="2" borderId="36" xfId="0" applyFont="1" applyFill="1" applyBorder="1"/>
    <xf numFmtId="0" fontId="2" fillId="0" borderId="37" xfId="0" applyFont="1" applyBorder="1"/>
    <xf numFmtId="0" fontId="2" fillId="0" borderId="36" xfId="0" applyFont="1" applyBorder="1"/>
    <xf numFmtId="0" fontId="2" fillId="2" borderId="38" xfId="0" applyFont="1" applyFill="1" applyBorder="1"/>
    <xf numFmtId="0" fontId="2" fillId="2" borderId="39" xfId="0" applyFont="1" applyFill="1" applyBorder="1"/>
    <xf numFmtId="1" fontId="2" fillId="4" borderId="20" xfId="0" applyNumberFormat="1" applyFont="1" applyFill="1" applyBorder="1"/>
    <xf numFmtId="1" fontId="2" fillId="6" borderId="20" xfId="0" applyNumberFormat="1" applyFont="1" applyFill="1" applyBorder="1"/>
    <xf numFmtId="1" fontId="2" fillId="6" borderId="23" xfId="0" applyNumberFormat="1" applyFont="1" applyFill="1" applyBorder="1"/>
    <xf numFmtId="1" fontId="2" fillId="0" borderId="2" xfId="0" applyNumberFormat="1" applyFont="1" applyBorder="1"/>
    <xf numFmtId="164" fontId="2" fillId="2" borderId="19" xfId="0" applyNumberFormat="1" applyFont="1" applyFill="1" applyBorder="1"/>
    <xf numFmtId="164" fontId="2" fillId="0" borderId="17" xfId="0" applyNumberFormat="1" applyFont="1" applyBorder="1" applyAlignment="1">
      <alignment horizontal="right"/>
    </xf>
    <xf numFmtId="164" fontId="2" fillId="2" borderId="21" xfId="0" applyNumberFormat="1" applyFont="1" applyFill="1" applyBorder="1"/>
    <xf numFmtId="164" fontId="2" fillId="0" borderId="36" xfId="0" applyNumberFormat="1" applyFont="1" applyBorder="1"/>
    <xf numFmtId="3" fontId="0" fillId="0" borderId="0" xfId="0" applyNumberFormat="1"/>
    <xf numFmtId="3" fontId="0" fillId="0" borderId="4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14" fontId="2" fillId="0" borderId="4" xfId="0" applyNumberFormat="1" applyFont="1" applyBorder="1" applyAlignment="1">
      <alignment horizontal="left"/>
    </xf>
    <xf numFmtId="0" fontId="2" fillId="0" borderId="15" xfId="0" applyFont="1" applyBorder="1"/>
    <xf numFmtId="0" fontId="2" fillId="0" borderId="11" xfId="0" applyFont="1" applyBorder="1"/>
    <xf numFmtId="165" fontId="0" fillId="2" borderId="5" xfId="0" applyNumberFormat="1" applyFill="1" applyBorder="1"/>
    <xf numFmtId="1" fontId="3" fillId="4" borderId="20" xfId="1" applyNumberFormat="1" applyFont="1" applyFill="1" applyBorder="1"/>
    <xf numFmtId="1" fontId="2" fillId="8" borderId="20" xfId="0" applyNumberFormat="1" applyFont="1" applyFill="1" applyBorder="1" applyAlignment="1">
      <alignment horizontal="right"/>
    </xf>
    <xf numFmtId="1" fontId="2" fillId="3" borderId="20" xfId="0" applyNumberFormat="1" applyFont="1" applyFill="1" applyBorder="1" applyAlignment="1">
      <alignment horizontal="right"/>
    </xf>
    <xf numFmtId="1" fontId="2" fillId="5" borderId="20" xfId="0" applyNumberFormat="1" applyFont="1" applyFill="1" applyBorder="1" applyAlignment="1">
      <alignment horizontal="right"/>
    </xf>
    <xf numFmtId="1" fontId="2" fillId="3" borderId="23" xfId="0" applyNumberFormat="1" applyFont="1" applyFill="1" applyBorder="1" applyAlignment="1">
      <alignment horizontal="right"/>
    </xf>
    <xf numFmtId="1" fontId="0" fillId="0" borderId="0" xfId="0" applyNumberFormat="1"/>
    <xf numFmtId="0" fontId="0" fillId="2" borderId="0" xfId="0" applyNumberFormat="1" applyFill="1" applyBorder="1"/>
    <xf numFmtId="0" fontId="0" fillId="0" borderId="0" xfId="0" applyNumberFormat="1" applyBorder="1"/>
    <xf numFmtId="0" fontId="0" fillId="0" borderId="0" xfId="0" applyNumberFormat="1"/>
    <xf numFmtId="0" fontId="7" fillId="0" borderId="0" xfId="0" applyNumberFormat="1" applyFont="1" applyBorder="1"/>
    <xf numFmtId="0" fontId="0" fillId="0" borderId="4" xfId="0" applyNumberFormat="1" applyBorder="1"/>
    <xf numFmtId="0" fontId="7" fillId="0" borderId="4" xfId="0" applyNumberFormat="1" applyFont="1" applyBorder="1"/>
    <xf numFmtId="0" fontId="8" fillId="2" borderId="4" xfId="0" applyFont="1" applyFill="1" applyBorder="1"/>
    <xf numFmtId="0" fontId="7" fillId="0" borderId="4" xfId="0" applyFont="1" applyBorder="1"/>
    <xf numFmtId="0" fontId="7" fillId="0" borderId="4" xfId="0" applyNumberFormat="1" applyFont="1" applyFill="1" applyBorder="1"/>
    <xf numFmtId="1" fontId="7" fillId="2" borderId="4" xfId="0" applyNumberFormat="1" applyFont="1" applyFill="1" applyBorder="1"/>
    <xf numFmtId="0" fontId="0" fillId="0" borderId="40" xfId="0" applyNumberFormat="1" applyBorder="1"/>
    <xf numFmtId="0" fontId="7" fillId="0" borderId="40" xfId="0" applyNumberFormat="1" applyFont="1" applyBorder="1"/>
    <xf numFmtId="0" fontId="7" fillId="0" borderId="0" xfId="0" applyFont="1" applyBorder="1"/>
    <xf numFmtId="1" fontId="7" fillId="2" borderId="0" xfId="0" applyNumberFormat="1" applyFont="1" applyFill="1" applyBorder="1"/>
    <xf numFmtId="0" fontId="0" fillId="0" borderId="41" xfId="0" applyNumberFormat="1" applyBorder="1"/>
    <xf numFmtId="0" fontId="7" fillId="0" borderId="41" xfId="0" applyNumberFormat="1" applyFont="1" applyBorder="1"/>
    <xf numFmtId="0" fontId="0" fillId="0" borderId="40" xfId="0" applyBorder="1"/>
    <xf numFmtId="0" fontId="7" fillId="0" borderId="40" xfId="0" applyFont="1" applyBorder="1"/>
    <xf numFmtId="166" fontId="0" fillId="0" borderId="0" xfId="0" applyNumberFormat="1"/>
    <xf numFmtId="1" fontId="7" fillId="0" borderId="4" xfId="0" applyNumberFormat="1" applyFont="1" applyBorder="1"/>
    <xf numFmtId="1" fontId="7" fillId="0" borderId="4" xfId="0" applyNumberFormat="1" applyFont="1" applyBorder="1" applyAlignment="1">
      <alignment horizontal="right"/>
    </xf>
    <xf numFmtId="167" fontId="2" fillId="2" borderId="5" xfId="0" applyNumberFormat="1" applyFont="1" applyFill="1" applyBorder="1"/>
    <xf numFmtId="0" fontId="0" fillId="0" borderId="41" xfId="0" applyBorder="1"/>
    <xf numFmtId="0" fontId="0" fillId="0" borderId="0" xfId="0" applyAlignment="1">
      <alignment horizontal="right"/>
    </xf>
    <xf numFmtId="3" fontId="2" fillId="0" borderId="37" xfId="0" applyNumberFormat="1" applyFont="1" applyBorder="1"/>
    <xf numFmtId="3" fontId="0" fillId="11" borderId="5" xfId="0" applyNumberFormat="1" applyFill="1" applyBorder="1"/>
    <xf numFmtId="1" fontId="2" fillId="0" borderId="37" xfId="0" applyNumberFormat="1" applyFont="1" applyBorder="1"/>
    <xf numFmtId="0" fontId="2" fillId="0" borderId="1" xfId="0" applyFont="1" applyBorder="1" applyAlignment="1">
      <alignment horizontal="center"/>
    </xf>
    <xf numFmtId="0" fontId="2" fillId="2" borderId="3" xfId="0" applyFont="1" applyFill="1" applyBorder="1" applyAlignment="1">
      <alignment horizontal="right"/>
    </xf>
    <xf numFmtId="166" fontId="2" fillId="0" borderId="27" xfId="0" applyNumberFormat="1" applyFont="1" applyBorder="1" applyAlignment="1">
      <alignment horizontal="right"/>
    </xf>
    <xf numFmtId="164" fontId="2" fillId="2" borderId="3" xfId="0" applyNumberFormat="1" applyFont="1" applyFill="1" applyBorder="1" applyAlignment="1">
      <alignment horizontal="right"/>
    </xf>
    <xf numFmtId="167" fontId="2" fillId="2" borderId="5" xfId="0" applyNumberFormat="1" applyFont="1" applyFill="1" applyBorder="1" applyAlignment="1">
      <alignment horizontal="right"/>
    </xf>
    <xf numFmtId="165" fontId="2" fillId="2" borderId="5" xfId="0" applyNumberFormat="1" applyFont="1" applyFill="1" applyBorder="1" applyAlignment="1">
      <alignment horizontal="right"/>
    </xf>
    <xf numFmtId="1" fontId="0" fillId="0" borderId="24" xfId="0" applyNumberFormat="1" applyBorder="1"/>
    <xf numFmtId="168" fontId="2" fillId="2" borderId="24" xfId="3" applyNumberFormat="1" applyFont="1" applyFill="1" applyBorder="1" applyAlignment="1">
      <alignment horizontal="left" vertical="center"/>
    </xf>
    <xf numFmtId="1" fontId="0" fillId="0" borderId="4" xfId="0" applyNumberFormat="1" applyBorder="1"/>
    <xf numFmtId="0" fontId="0" fillId="0" borderId="0" xfId="0" applyBorder="1" applyAlignment="1">
      <alignment horizontal="center"/>
    </xf>
    <xf numFmtId="0" fontId="0" fillId="0" borderId="0" xfId="0" applyFill="1" applyBorder="1"/>
    <xf numFmtId="0" fontId="7" fillId="0" borderId="0" xfId="0" applyNumberFormat="1" applyFont="1" applyBorder="1" applyAlignment="1">
      <alignment horizontal="center"/>
    </xf>
    <xf numFmtId="3" fontId="0" fillId="13" borderId="0" xfId="0" applyNumberFormat="1" applyFill="1"/>
    <xf numFmtId="0" fontId="0" fillId="0" borderId="4" xfId="0" applyNumberFormat="1" applyFont="1" applyBorder="1"/>
    <xf numFmtId="2" fontId="2" fillId="0" borderId="27" xfId="0" applyNumberFormat="1" applyFont="1" applyBorder="1" applyAlignment="1">
      <alignment horizontal="right"/>
    </xf>
    <xf numFmtId="166" fontId="0" fillId="0" borderId="24" xfId="0" applyNumberFormat="1" applyBorder="1"/>
    <xf numFmtId="166" fontId="3" fillId="2" borderId="11" xfId="0" applyNumberFormat="1" applyFont="1" applyFill="1" applyBorder="1"/>
    <xf numFmtId="0" fontId="2" fillId="0" borderId="4" xfId="0" applyFont="1" applyBorder="1" applyAlignment="1">
      <alignment horizontal="center"/>
    </xf>
    <xf numFmtId="0" fontId="2" fillId="0" borderId="43" xfId="0" applyFont="1" applyBorder="1"/>
    <xf numFmtId="0" fontId="2" fillId="0" borderId="44" xfId="0" applyFont="1" applyBorder="1"/>
    <xf numFmtId="0" fontId="2" fillId="0" borderId="43" xfId="0" applyFont="1" applyBorder="1" applyAlignment="1">
      <alignment horizontal="center"/>
    </xf>
    <xf numFmtId="0" fontId="0" fillId="0" borderId="4" xfId="0" applyNumberFormat="1" applyFont="1" applyFill="1" applyBorder="1"/>
    <xf numFmtId="0" fontId="0" fillId="0" borderId="1" xfId="0" applyBorder="1"/>
    <xf numFmtId="0" fontId="0" fillId="0" borderId="2" xfId="0" applyBorder="1"/>
    <xf numFmtId="0" fontId="0" fillId="0" borderId="25" xfId="0" applyBorder="1"/>
    <xf numFmtId="165" fontId="2" fillId="2" borderId="3" xfId="0" applyNumberFormat="1" applyFont="1" applyFill="1" applyBorder="1"/>
    <xf numFmtId="1" fontId="0" fillId="0" borderId="4" xfId="0" applyNumberFormat="1" applyBorder="1" applyAlignment="1">
      <alignment horizontal="right"/>
    </xf>
    <xf numFmtId="165" fontId="2" fillId="2" borderId="5" xfId="0" applyNumberFormat="1" applyFont="1" applyFill="1" applyBorder="1"/>
    <xf numFmtId="3" fontId="2" fillId="0" borderId="6" xfId="0" applyNumberFormat="1" applyFont="1" applyBorder="1"/>
    <xf numFmtId="0" fontId="2" fillId="12" borderId="6" xfId="0" applyFont="1" applyFill="1" applyBorder="1"/>
    <xf numFmtId="0" fontId="2" fillId="12" borderId="29" xfId="0" applyFont="1" applyFill="1" applyBorder="1"/>
    <xf numFmtId="0" fontId="2" fillId="14" borderId="5" xfId="0" applyFont="1" applyFill="1" applyBorder="1"/>
    <xf numFmtId="0" fontId="2" fillId="14" borderId="6" xfId="0" applyFont="1" applyFill="1" applyBorder="1"/>
    <xf numFmtId="3" fontId="2" fillId="14" borderId="6" xfId="0" applyNumberFormat="1" applyFont="1" applyFill="1" applyBorder="1"/>
    <xf numFmtId="3" fontId="0" fillId="12" borderId="0" xfId="0" applyNumberFormat="1" applyFill="1"/>
    <xf numFmtId="3" fontId="0" fillId="0" borderId="4" xfId="0" applyNumberFormat="1" applyFont="1" applyBorder="1"/>
    <xf numFmtId="3" fontId="0" fillId="2" borderId="4" xfId="0" applyNumberFormat="1" applyFont="1" applyFill="1" applyBorder="1"/>
    <xf numFmtId="3" fontId="0" fillId="0" borderId="4" xfId="0" applyNumberFormat="1" applyFont="1" applyBorder="1" applyAlignment="1">
      <alignment horizontal="right"/>
    </xf>
    <xf numFmtId="166" fontId="2" fillId="0" borderId="16" xfId="0" applyNumberFormat="1" applyFont="1" applyBorder="1"/>
    <xf numFmtId="3" fontId="0" fillId="0" borderId="4" xfId="0" applyNumberFormat="1" applyFont="1" applyFill="1" applyBorder="1"/>
    <xf numFmtId="3" fontId="0" fillId="11" borderId="6" xfId="0" applyNumberFormat="1" applyFill="1" applyBorder="1"/>
    <xf numFmtId="4" fontId="0" fillId="10" borderId="20" xfId="0" applyNumberFormat="1" applyFill="1" applyBorder="1" applyAlignment="1">
      <alignment horizontal="right"/>
    </xf>
    <xf numFmtId="4" fontId="10" fillId="9" borderId="20" xfId="2" applyNumberFormat="1" applyFont="1" applyBorder="1" applyAlignment="1">
      <alignment horizontal="right"/>
    </xf>
    <xf numFmtId="4" fontId="10" fillId="10" borderId="20" xfId="0" applyNumberFormat="1" applyFont="1" applyFill="1" applyBorder="1" applyAlignment="1">
      <alignment horizontal="right"/>
    </xf>
    <xf numFmtId="4" fontId="10" fillId="9" borderId="0" xfId="2" applyNumberFormat="1" applyFont="1"/>
    <xf numFmtId="4" fontId="0" fillId="0" borderId="33" xfId="0" applyNumberFormat="1" applyBorder="1"/>
    <xf numFmtId="4" fontId="0" fillId="4" borderId="20" xfId="0" applyNumberFormat="1" applyFill="1" applyBorder="1"/>
    <xf numFmtId="4" fontId="10" fillId="7" borderId="20" xfId="1" applyNumberFormat="1" applyFont="1" applyBorder="1"/>
    <xf numFmtId="4" fontId="0" fillId="4" borderId="20" xfId="0" applyNumberFormat="1" applyFill="1" applyBorder="1" applyAlignment="1">
      <alignment horizontal="right"/>
    </xf>
    <xf numFmtId="4" fontId="10" fillId="4" borderId="18" xfId="0" applyNumberFormat="1" applyFont="1" applyFill="1" applyBorder="1"/>
    <xf numFmtId="4" fontId="10" fillId="7" borderId="26" xfId="1" applyNumberFormat="1" applyFont="1" applyBorder="1"/>
    <xf numFmtId="3" fontId="0" fillId="12" borderId="13" xfId="0" applyNumberFormat="1" applyFill="1" applyBorder="1"/>
    <xf numFmtId="3" fontId="0" fillId="0" borderId="18" xfId="0" applyNumberFormat="1" applyBorder="1"/>
    <xf numFmtId="3" fontId="0" fillId="12" borderId="42" xfId="0" applyNumberFormat="1" applyFill="1" applyBorder="1"/>
    <xf numFmtId="3" fontId="0" fillId="0" borderId="26" xfId="0" applyNumberFormat="1" applyBorder="1"/>
    <xf numFmtId="2" fontId="0" fillId="2" borderId="30" xfId="0" applyNumberFormat="1" applyFill="1" applyBorder="1"/>
    <xf numFmtId="2" fontId="0" fillId="0" borderId="27" xfId="0" applyNumberFormat="1" applyBorder="1"/>
    <xf numFmtId="2" fontId="0" fillId="2" borderId="27" xfId="0" applyNumberFormat="1" applyFill="1" applyBorder="1"/>
    <xf numFmtId="2" fontId="0" fillId="0" borderId="28" xfId="0" applyNumberFormat="1" applyBorder="1"/>
    <xf numFmtId="2" fontId="2" fillId="0" borderId="27" xfId="0" applyNumberFormat="1" applyFont="1" applyBorder="1"/>
    <xf numFmtId="164" fontId="0" fillId="0" borderId="0" xfId="0" applyNumberFormat="1"/>
    <xf numFmtId="0" fontId="2" fillId="0" borderId="48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2" fontId="0" fillId="0" borderId="0" xfId="0" applyNumberFormat="1"/>
    <xf numFmtId="166" fontId="0" fillId="0" borderId="27" xfId="0" applyNumberFormat="1" applyBorder="1"/>
    <xf numFmtId="164" fontId="0" fillId="2" borderId="19" xfId="0" applyNumberFormat="1" applyFill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14" fontId="0" fillId="2" borderId="1" xfId="0" applyNumberFormat="1" applyFill="1" applyBorder="1" applyAlignment="1">
      <alignment horizontal="center"/>
    </xf>
    <xf numFmtId="14" fontId="0" fillId="2" borderId="2" xfId="0" applyNumberFormat="1" applyFill="1" applyBorder="1" applyAlignment="1">
      <alignment horizontal="center"/>
    </xf>
    <xf numFmtId="14" fontId="0" fillId="2" borderId="25" xfId="0" applyNumberForma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45" xfId="0" applyFont="1" applyBorder="1" applyAlignment="1">
      <alignment horizontal="center"/>
    </xf>
    <xf numFmtId="0" fontId="2" fillId="0" borderId="46" xfId="0" applyFont="1" applyBorder="1" applyAlignment="1">
      <alignment horizontal="center"/>
    </xf>
    <xf numFmtId="0" fontId="2" fillId="0" borderId="47" xfId="0" applyFont="1" applyBorder="1" applyAlignment="1">
      <alignment horizontal="center"/>
    </xf>
  </cellXfs>
  <cellStyles count="4">
    <cellStyle name="Čárka" xfId="3" builtinId="3"/>
    <cellStyle name="Chybně" xfId="2" builtinId="27"/>
    <cellStyle name="Neutrální" xfId="1" builtinId="2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852818234322018"/>
          <c:y val="1.1673877924513382E-2"/>
          <c:w val="0.61642575723786164"/>
          <c:h val="0.94231626355170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'2022'!$A$21</c:f>
              <c:strCache>
                <c:ptCount val="1"/>
                <c:pt idx="0">
                  <c:v>Plán/2022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F532-4628-98B7-26E20B7AE14E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F532-4628-98B7-26E20B7AE14E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</c:ext>
              </c:extLst>
            </c:dLbl>
            <c:dLbl>
              <c:idx val="2"/>
              <c:layout>
                <c:manualLayout>
                  <c:x val="2.6720106880426544E-3"/>
                  <c:y val="-2.869440459110480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F532-4628-98B7-26E20B7AE14E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'2022'!$B$21:$D$21</c:f>
              <c:numCache>
                <c:formatCode>#,##0</c:formatCode>
                <c:ptCount val="3"/>
                <c:pt idx="0">
                  <c:v>3900000</c:v>
                </c:pt>
                <c:pt idx="1">
                  <c:v>2000000</c:v>
                </c:pt>
                <c:pt idx="2">
                  <c:v>1243000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532-4628-98B7-26E20B7AE14E}"/>
            </c:ext>
          </c:extLst>
        </c:ser>
        <c:ser>
          <c:idx val="2"/>
          <c:order val="2"/>
          <c:tx>
            <c:strRef>
              <c:f>'2022'!$A$22</c:f>
              <c:strCache>
                <c:ptCount val="1"/>
                <c:pt idx="0">
                  <c:v>skut 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'2022'!$B$22:$D$22</c:f>
              <c:numCache>
                <c:formatCode>#,##0</c:formatCode>
                <c:ptCount val="3"/>
                <c:pt idx="0">
                  <c:v>3823912.85</c:v>
                </c:pt>
                <c:pt idx="1">
                  <c:v>1680647.6099999999</c:v>
                </c:pt>
                <c:pt idx="2">
                  <c:v>1203839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F532-4628-98B7-26E20B7AE14E}"/>
            </c:ext>
          </c:extLst>
        </c:ser>
        <c:ser>
          <c:idx val="3"/>
          <c:order val="3"/>
          <c:tx>
            <c:strRef>
              <c:f>'2022'!$A$23</c:f>
              <c:strCache>
                <c:ptCount val="1"/>
                <c:pt idx="0">
                  <c:v>skut 2022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'2022'!$B$23:$D$23</c:f>
              <c:numCache>
                <c:formatCode>#,##0</c:formatCode>
                <c:ptCount val="3"/>
                <c:pt idx="0">
                  <c:v>5251556.0199999996</c:v>
                </c:pt>
                <c:pt idx="1">
                  <c:v>2812320.5299999993</c:v>
                </c:pt>
                <c:pt idx="2">
                  <c:v>1118160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F532-4628-98B7-26E20B7AE14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45678096"/>
        <c:axId val="545676136"/>
        <c:extLst xmlns:c16r2="http://schemas.microsoft.com/office/drawing/2015/06/chart"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'2020'!#REF!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0" i="0" u="none" strike="noStrike" kern="1200" baseline="0">
                          <a:solidFill>
                            <a:schemeClr val="tx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cs-CZ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6r2="http://schemas.microsoft.com/office/drawing/2015/06/chart"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shade val="95000"/>
                                <a:satMod val="105000"/>
                              </a:schemeClr>
                            </a:solidFill>
                            <a:prstDash val="solid"/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'2020'!#REF!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6-F532-4628-98B7-26E20B7AE14E}"/>
                  </c:ext>
                </c:extLst>
              </c15:ser>
            </c15:filteredBarSeries>
          </c:ext>
        </c:extLst>
      </c:barChart>
      <c:catAx>
        <c:axId val="5456780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45676136"/>
        <c:crosses val="autoZero"/>
        <c:auto val="1"/>
        <c:lblAlgn val="ctr"/>
        <c:lblOffset val="100"/>
        <c:noMultiLvlLbl val="0"/>
      </c:catAx>
      <c:valAx>
        <c:axId val="545676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4567809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</c:dTable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45674568"/>
        <c:axId val="545669864"/>
      </c:barChart>
      <c:catAx>
        <c:axId val="5456745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45669864"/>
        <c:crosses val="autoZero"/>
        <c:auto val="1"/>
        <c:lblAlgn val="ctr"/>
        <c:lblOffset val="100"/>
        <c:noMultiLvlLbl val="0"/>
      </c:catAx>
      <c:valAx>
        <c:axId val="545669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456745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Náklady  na energie</a:t>
            </a:r>
            <a:r>
              <a:rPr lang="cs-CZ" baseline="0"/>
              <a:t> 2012 - 2021</a:t>
            </a:r>
            <a:endParaRPr lang="cs-CZ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10070918350396074"/>
          <c:y val="6.8086717387570023E-2"/>
          <c:w val="0.86071336019706401"/>
          <c:h val="0.8484743357031410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5"/>
              <c:tx>
                <c:rich>
                  <a:bodyPr/>
                  <a:lstStyle/>
                  <a:p>
                    <a:fld id="{4BEC397C-4452-48F7-B3EB-DE3E2BCF064C}" type="VALUE">
                      <a:rPr lang="en-US"/>
                      <a:pPr/>
                      <a:t>[HODNOTA]</a:t>
                    </a:fld>
                    <a:fld id="{F7377A46-E2E3-44D6-91EE-32C7324853F6}" type="VALUE">
                      <a:rPr lang="en-US"/>
                      <a:pPr/>
                      <a:t>[HODNOTA]</a:t>
                    </a:fld>
                    <a:endParaRPr lang="cs-CZ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 xmlns:c15="http://schemas.microsoft.com/office/drawing/2012/chart">
                <c:ext xmlns:c16="http://schemas.microsoft.com/office/drawing/2014/chart" uri="{C3380CC4-5D6E-409C-BE32-E72D297353CC}">
                  <c16:uniqueId val="{00000002-9A6C-479C-8566-885843101C67}"/>
                </c:ex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'Náklady 2012-2022'!$C$36:$C$46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val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3-9A6C-479C-8566-885843101C67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'Náklady 2012-2022'!$D$36:$D$46</c:f>
              <c:numCache>
                <c:formatCode>#,##0</c:formatCode>
                <c:ptCount val="11"/>
                <c:pt idx="0">
                  <c:v>7019458</c:v>
                </c:pt>
                <c:pt idx="1">
                  <c:v>8517342</c:v>
                </c:pt>
                <c:pt idx="2">
                  <c:v>7655457</c:v>
                </c:pt>
                <c:pt idx="3">
                  <c:v>7401798</c:v>
                </c:pt>
                <c:pt idx="4">
                  <c:v>6468373</c:v>
                </c:pt>
                <c:pt idx="5">
                  <c:v>6231804</c:v>
                </c:pt>
                <c:pt idx="6">
                  <c:v>5957560</c:v>
                </c:pt>
                <c:pt idx="7">
                  <c:v>7435515</c:v>
                </c:pt>
                <c:pt idx="8">
                  <c:v>6765298</c:v>
                </c:pt>
                <c:pt idx="9">
                  <c:v>6708399.46</c:v>
                </c:pt>
                <c:pt idx="10">
                  <c:v>9182036.5499999989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A6C-479C-8566-885843101C67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'Náklady 2012-2022'!$E$36:$E$46</c:f>
              <c:numCache>
                <c:formatCode>0</c:formatCode>
                <c:ptCount val="11"/>
                <c:pt idx="0">
                  <c:v>584954.83333333337</c:v>
                </c:pt>
                <c:pt idx="1">
                  <c:v>709778.5</c:v>
                </c:pt>
                <c:pt idx="2">
                  <c:v>637954.75</c:v>
                </c:pt>
                <c:pt idx="3">
                  <c:v>616816</c:v>
                </c:pt>
                <c:pt idx="4">
                  <c:v>539031.08330000006</c:v>
                </c:pt>
                <c:pt idx="5">
                  <c:v>517829.67</c:v>
                </c:pt>
                <c:pt idx="6">
                  <c:v>496463.33333333331</c:v>
                </c:pt>
                <c:pt idx="7">
                  <c:v>619626.25</c:v>
                </c:pt>
                <c:pt idx="8">
                  <c:v>563774.83333333337</c:v>
                </c:pt>
                <c:pt idx="9">
                  <c:v>559033.28833333333</c:v>
                </c:pt>
                <c:pt idx="10">
                  <c:v>1020226.2833333332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A6C-479C-8566-885843101C6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45673000"/>
        <c:axId val="545668296"/>
        <c:extLst xmlns:c16r2="http://schemas.microsoft.com/office/drawing/2015/06/chart"/>
      </c:barChart>
      <c:catAx>
        <c:axId val="545673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45668296"/>
        <c:crosses val="autoZero"/>
        <c:auto val="1"/>
        <c:lblAlgn val="ctr"/>
        <c:lblOffset val="100"/>
        <c:noMultiLvlLbl val="0"/>
      </c:catAx>
      <c:valAx>
        <c:axId val="5456682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45673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 i="0" baseline="0">
                <a:latin typeface="Arial Black" panose="020B0A04020102020204" pitchFamily="34" charset="0"/>
              </a:rPr>
              <a:t>Spotřeba všech energií v Kč dle roků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11750836373690833"/>
          <c:y val="9.6721140989451795E-2"/>
          <c:w val="0.86047581477499979"/>
          <c:h val="0.73065146337839848"/>
        </c:manualLayout>
      </c:layout>
      <c:barChart>
        <c:barDir val="col"/>
        <c:grouping val="clustered"/>
        <c:varyColors val="0"/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cap="small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'Náklady 2012-2022'!$C$36:$C$46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'Náklady 2012-2022'!$D$36:$D$46</c:f>
              <c:numCache>
                <c:formatCode>#,##0</c:formatCode>
                <c:ptCount val="11"/>
                <c:pt idx="0">
                  <c:v>7019458</c:v>
                </c:pt>
                <c:pt idx="1">
                  <c:v>8517342</c:v>
                </c:pt>
                <c:pt idx="2">
                  <c:v>7655457</c:v>
                </c:pt>
                <c:pt idx="3">
                  <c:v>7401798</c:v>
                </c:pt>
                <c:pt idx="4">
                  <c:v>6468373</c:v>
                </c:pt>
                <c:pt idx="5">
                  <c:v>6231804</c:v>
                </c:pt>
                <c:pt idx="6">
                  <c:v>5957560</c:v>
                </c:pt>
                <c:pt idx="7">
                  <c:v>7435515</c:v>
                </c:pt>
                <c:pt idx="8">
                  <c:v>6765298</c:v>
                </c:pt>
                <c:pt idx="9">
                  <c:v>6708399.46</c:v>
                </c:pt>
                <c:pt idx="10">
                  <c:v>9182036.5499999989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366-4E4E-8598-203917420A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45675352"/>
        <c:axId val="545675744"/>
        <c:extLst xmlns:c16r2="http://schemas.microsoft.com/office/drawing/2015/06/chart"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'Náklady 2012-2022'!$C$36:$C$46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2012</c:v>
                      </c:pt>
                      <c:pt idx="1">
                        <c:v>2013</c:v>
                      </c:pt>
                      <c:pt idx="2">
                        <c:v>2014</c:v>
                      </c:pt>
                      <c:pt idx="3">
                        <c:v>2015</c:v>
                      </c:pt>
                      <c:pt idx="4">
                        <c:v>2016</c:v>
                      </c:pt>
                      <c:pt idx="5">
                        <c:v>2017</c:v>
                      </c:pt>
                      <c:pt idx="6">
                        <c:v>2018</c:v>
                      </c:pt>
                      <c:pt idx="7">
                        <c:v>2019</c:v>
                      </c:pt>
                      <c:pt idx="8">
                        <c:v>2020</c:v>
                      </c:pt>
                      <c:pt idx="9">
                        <c:v>2021</c:v>
                      </c:pt>
                      <c:pt idx="10">
                        <c:v>2022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'Náklady 2012-2022'!$C$36:$C$46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2012</c:v>
                      </c:pt>
                      <c:pt idx="1">
                        <c:v>2013</c:v>
                      </c:pt>
                      <c:pt idx="2">
                        <c:v>2014</c:v>
                      </c:pt>
                      <c:pt idx="3">
                        <c:v>2015</c:v>
                      </c:pt>
                      <c:pt idx="4">
                        <c:v>2016</c:v>
                      </c:pt>
                      <c:pt idx="5">
                        <c:v>2017</c:v>
                      </c:pt>
                      <c:pt idx="6">
                        <c:v>2018</c:v>
                      </c:pt>
                      <c:pt idx="7">
                        <c:v>2019</c:v>
                      </c:pt>
                      <c:pt idx="8">
                        <c:v>2020</c:v>
                      </c:pt>
                      <c:pt idx="9">
                        <c:v>2021</c:v>
                      </c:pt>
                      <c:pt idx="10">
                        <c:v>2022</c:v>
                      </c:pt>
                    </c:numCache>
                  </c:numRef>
                </c:val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0-5366-4E4E-8598-203917420A25}"/>
                  </c:ext>
                </c:extLst>
              </c15:ser>
            </c15:filteredBarSeries>
          </c:ext>
        </c:extLst>
      </c:barChart>
      <c:catAx>
        <c:axId val="545675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r>
                  <a:rPr lang="en-US" b="1" i="0" baseline="0">
                    <a:latin typeface="Arial Black" panose="020B0A04020102020204" pitchFamily="34" charset="0"/>
                  </a:rPr>
                  <a:t>rok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Black" panose="020B0A04020102020204" pitchFamily="34" charset="0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45675744"/>
        <c:crossesAt val="0"/>
        <c:auto val="1"/>
        <c:lblAlgn val="ctr"/>
        <c:lblOffset val="100"/>
        <c:noMultiLvlLbl val="0"/>
      </c:catAx>
      <c:valAx>
        <c:axId val="545675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r>
                  <a:rPr lang="en-US" b="1" i="0" baseline="0">
                    <a:latin typeface="Arial Black" panose="020B0A04020102020204" pitchFamily="34" charset="0"/>
                  </a:rPr>
                  <a:t>Kč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Black" panose="020B0A04020102020204" pitchFamily="34" charset="0"/>
                  <a:ea typeface="+mn-ea"/>
                  <a:cs typeface="+mn-cs"/>
                </a:defRPr>
              </a:pPr>
              <a:endParaRPr lang="cs-CZ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45675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 xmlns:c15="http://schemas.microsoft.com/office/drawing/2012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'Spotřeba el-energie 2011-2022'!$D$25:$D$36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val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0-4ACD-49D7-A2D4-B540D3AF0B4A}"/>
            </c:ext>
          </c:extLst>
        </c:ser>
        <c:ser>
          <c:idx val="1"/>
          <c:order val="1"/>
          <c:spPr>
            <a:solidFill>
              <a:schemeClr val="accent3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'Spotřeba el-energie 2011-2022'!$E$25:$E$36</c:f>
              <c:numCache>
                <c:formatCode>0</c:formatCode>
                <c:ptCount val="12"/>
                <c:pt idx="0">
                  <c:v>985.55399999999997</c:v>
                </c:pt>
                <c:pt idx="1">
                  <c:v>1114.9580000000001</c:v>
                </c:pt>
                <c:pt idx="2">
                  <c:v>1262.7129999999997</c:v>
                </c:pt>
                <c:pt idx="3">
                  <c:v>1419.2239999999997</c:v>
                </c:pt>
                <c:pt idx="4">
                  <c:v>1460</c:v>
                </c:pt>
                <c:pt idx="5">
                  <c:v>1369.924</c:v>
                </c:pt>
                <c:pt idx="6">
                  <c:v>1365</c:v>
                </c:pt>
                <c:pt idx="7">
                  <c:v>1417</c:v>
                </c:pt>
                <c:pt idx="8">
                  <c:v>1416</c:v>
                </c:pt>
                <c:pt idx="9">
                  <c:v>1452</c:v>
                </c:pt>
                <c:pt idx="10">
                  <c:v>1444.8559999999998</c:v>
                </c:pt>
                <c:pt idx="11">
                  <c:v>1349.0179999999998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ACD-49D7-A2D4-B540D3AF0B4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45677704"/>
        <c:axId val="545673392"/>
        <c:extLst xmlns:c16r2="http://schemas.microsoft.com/office/drawing/2015/06/chart"/>
      </c:barChart>
      <c:catAx>
        <c:axId val="545677704"/>
        <c:scaling>
          <c:orientation val="minMax"/>
        </c:scaling>
        <c:delete val="0"/>
        <c:axPos val="b"/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45673392"/>
        <c:crosses val="autoZero"/>
        <c:auto val="1"/>
        <c:lblAlgn val="ctr"/>
        <c:lblOffset val="100"/>
        <c:noMultiLvlLbl val="0"/>
      </c:catAx>
      <c:valAx>
        <c:axId val="545673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4567770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 paperSize="9"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 i="0" baseline="0">
                <a:latin typeface="Arial Black" panose="020B0A04020102020204" pitchFamily="34" charset="0"/>
              </a:rPr>
              <a:t>Spotřeba kombinace energie ( plyn, elektro )  2011-2022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cap="small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'Spotřeba el-energie 2011-2022'!$D$25:$D$36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cat>
          <c:val>
            <c:numRef>
              <c:f>'Spotřeba el-energie 2011-2022'!$E$25:$E$36</c:f>
              <c:numCache>
                <c:formatCode>0</c:formatCode>
                <c:ptCount val="12"/>
                <c:pt idx="0">
                  <c:v>985.55399999999997</c:v>
                </c:pt>
                <c:pt idx="1">
                  <c:v>1114.9580000000001</c:v>
                </c:pt>
                <c:pt idx="2">
                  <c:v>1262.7129999999997</c:v>
                </c:pt>
                <c:pt idx="3">
                  <c:v>1419.2239999999997</c:v>
                </c:pt>
                <c:pt idx="4">
                  <c:v>1460</c:v>
                </c:pt>
                <c:pt idx="5">
                  <c:v>1369.924</c:v>
                </c:pt>
                <c:pt idx="6">
                  <c:v>1365</c:v>
                </c:pt>
                <c:pt idx="7">
                  <c:v>1417</c:v>
                </c:pt>
                <c:pt idx="8">
                  <c:v>1416</c:v>
                </c:pt>
                <c:pt idx="9">
                  <c:v>1452</c:v>
                </c:pt>
                <c:pt idx="10">
                  <c:v>1444.8559999999998</c:v>
                </c:pt>
                <c:pt idx="11">
                  <c:v>1349.0179999999998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F12-4979-9256-953E14D455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5680056"/>
        <c:axId val="545671824"/>
        <c:extLst xmlns:c16r2="http://schemas.microsoft.com/office/drawing/2015/06/chart"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'Spotřeba el-energie 2011-2022'!$D$25:$D$36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2011</c:v>
                      </c:pt>
                      <c:pt idx="1">
                        <c:v>2012</c:v>
                      </c:pt>
                      <c:pt idx="2">
                        <c:v>2013</c:v>
                      </c:pt>
                      <c:pt idx="3">
                        <c:v>2014</c:v>
                      </c:pt>
                      <c:pt idx="4">
                        <c:v>2015</c:v>
                      </c:pt>
                      <c:pt idx="5">
                        <c:v>2016</c:v>
                      </c:pt>
                      <c:pt idx="6">
                        <c:v>2017</c:v>
                      </c:pt>
                      <c:pt idx="7">
                        <c:v>2018</c:v>
                      </c:pt>
                      <c:pt idx="8">
                        <c:v>2019</c:v>
                      </c:pt>
                      <c:pt idx="9">
                        <c:v>2020</c:v>
                      </c:pt>
                      <c:pt idx="10">
                        <c:v>2021</c:v>
                      </c:pt>
                      <c:pt idx="11">
                        <c:v>2022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'Spotřeba el-energie 2011-2022'!$D$25:$D$36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2011</c:v>
                      </c:pt>
                      <c:pt idx="1">
                        <c:v>2012</c:v>
                      </c:pt>
                      <c:pt idx="2">
                        <c:v>2013</c:v>
                      </c:pt>
                      <c:pt idx="3">
                        <c:v>2014</c:v>
                      </c:pt>
                      <c:pt idx="4">
                        <c:v>2015</c:v>
                      </c:pt>
                      <c:pt idx="5">
                        <c:v>2016</c:v>
                      </c:pt>
                      <c:pt idx="6">
                        <c:v>2017</c:v>
                      </c:pt>
                      <c:pt idx="7">
                        <c:v>2018</c:v>
                      </c:pt>
                      <c:pt idx="8">
                        <c:v>2019</c:v>
                      </c:pt>
                      <c:pt idx="9">
                        <c:v>2020</c:v>
                      </c:pt>
                      <c:pt idx="10">
                        <c:v>2021</c:v>
                      </c:pt>
                      <c:pt idx="11">
                        <c:v>2022</c:v>
                      </c:pt>
                    </c:numCache>
                  </c:numRef>
                </c:val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1-BF12-4979-9256-953E14D455F1}"/>
                  </c:ext>
                </c:extLst>
              </c15:ser>
            </c15:filteredBarSeries>
          </c:ext>
        </c:extLst>
      </c:barChart>
      <c:catAx>
        <c:axId val="5456800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b="1" i="0" baseline="0">
                    <a:latin typeface="Arial Black" panose="020B0A04020102020204" pitchFamily="34" charset="0"/>
                  </a:rPr>
                  <a:t>Spotřeba roku</a:t>
                </a:r>
                <a:r>
                  <a:rPr lang="en-US" b="1" i="0" baseline="0">
                    <a:latin typeface="Arial Black" panose="020B0A04020102020204" pitchFamily="34" charset="0"/>
                  </a:rPr>
                  <a:t>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45671824"/>
        <c:crosses val="autoZero"/>
        <c:auto val="1"/>
        <c:lblAlgn val="ctr"/>
        <c:lblOffset val="100"/>
        <c:noMultiLvlLbl val="0"/>
      </c:catAx>
      <c:valAx>
        <c:axId val="545671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cap="sm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r>
                  <a:rPr lang="en-US" b="1" i="0" cap="none" baseline="0">
                    <a:latin typeface="Arial Black" panose="020B0A04020102020204" pitchFamily="34" charset="0"/>
                  </a:rPr>
                  <a:t>Spotřeba</a:t>
                </a:r>
                <a:r>
                  <a:rPr lang="en-US" cap="small" baseline="0">
                    <a:latin typeface="Arial Black" panose="020B0A04020102020204" pitchFamily="34" charset="0"/>
                  </a:rPr>
                  <a:t> v </a:t>
                </a:r>
                <a:r>
                  <a:rPr lang="cs-CZ" cap="small" baseline="0">
                    <a:latin typeface="Arial Black" panose="020B0A04020102020204" pitchFamily="34" charset="0"/>
                  </a:rPr>
                  <a:t>M</a:t>
                </a:r>
                <a:r>
                  <a:rPr lang="en-US" cap="small" baseline="0">
                    <a:latin typeface="Arial Black" panose="020B0A04020102020204" pitchFamily="34" charset="0"/>
                  </a:rPr>
                  <a:t>Wh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cap="sm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Black" panose="020B0A04020102020204" pitchFamily="34" charset="0"/>
                  <a:ea typeface="+mn-ea"/>
                  <a:cs typeface="+mn-cs"/>
                </a:defRPr>
              </a:pPr>
              <a:endParaRPr lang="cs-CZ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45680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27158857618045"/>
          <c:y val="0.12364269864142731"/>
          <c:w val="0.85219685039370074"/>
          <c:h val="0.7208876494604841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'Spotřeba ZPN 2011- 2022'!$D$28:$D$39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val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1-A0D5-4EDA-9224-64D96F8714D5}"/>
            </c:ext>
          </c:extLst>
        </c:ser>
        <c:ser>
          <c:idx val="1"/>
          <c:order val="1"/>
          <c:spPr>
            <a:solidFill>
              <a:schemeClr val="accent6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'Spotřeba ZPN 2011- 2022'!$E$28:$E$39</c:f>
              <c:numCache>
                <c:formatCode>General</c:formatCode>
                <c:ptCount val="12"/>
                <c:pt idx="0">
                  <c:v>204328</c:v>
                </c:pt>
                <c:pt idx="1">
                  <c:v>217574</c:v>
                </c:pt>
                <c:pt idx="2">
                  <c:v>237424</c:v>
                </c:pt>
                <c:pt idx="3">
                  <c:v>232920</c:v>
                </c:pt>
                <c:pt idx="4">
                  <c:v>234101</c:v>
                </c:pt>
                <c:pt idx="5">
                  <c:v>209833</c:v>
                </c:pt>
                <c:pt idx="6" formatCode="0">
                  <c:v>197218</c:v>
                </c:pt>
                <c:pt idx="7" formatCode="0">
                  <c:v>182724</c:v>
                </c:pt>
                <c:pt idx="8" formatCode="0">
                  <c:v>176111</c:v>
                </c:pt>
                <c:pt idx="9">
                  <c:v>178436</c:v>
                </c:pt>
                <c:pt idx="10" formatCode="0">
                  <c:v>171437</c:v>
                </c:pt>
                <c:pt idx="11">
                  <c:v>166282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0D5-4EDA-9224-64D96F8714D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45669080"/>
        <c:axId val="545669472"/>
        <c:extLst xmlns:c16r2="http://schemas.microsoft.com/office/drawing/2015/06/chart"/>
      </c:barChart>
      <c:catAx>
        <c:axId val="545669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45669472"/>
        <c:crosses val="autoZero"/>
        <c:auto val="1"/>
        <c:lblAlgn val="ctr"/>
        <c:lblOffset val="100"/>
        <c:noMultiLvlLbl val="0"/>
      </c:catAx>
      <c:valAx>
        <c:axId val="545669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4566908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 paperSize="9"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cap="small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'Spotřeba ZPN 2011- 2022'!$D$28:$D$39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cat>
          <c:val>
            <c:numRef>
              <c:f>'Spotřeba ZPN 2011- 2022'!$E$28:$E$39</c:f>
              <c:numCache>
                <c:formatCode>General</c:formatCode>
                <c:ptCount val="12"/>
                <c:pt idx="0">
                  <c:v>204328</c:v>
                </c:pt>
                <c:pt idx="1">
                  <c:v>217574</c:v>
                </c:pt>
                <c:pt idx="2">
                  <c:v>237424</c:v>
                </c:pt>
                <c:pt idx="3">
                  <c:v>232920</c:v>
                </c:pt>
                <c:pt idx="4">
                  <c:v>234101</c:v>
                </c:pt>
                <c:pt idx="5">
                  <c:v>209833</c:v>
                </c:pt>
                <c:pt idx="6" formatCode="0">
                  <c:v>197218</c:v>
                </c:pt>
                <c:pt idx="7" formatCode="0">
                  <c:v>182724</c:v>
                </c:pt>
                <c:pt idx="8" formatCode="0">
                  <c:v>176111</c:v>
                </c:pt>
                <c:pt idx="9">
                  <c:v>178436</c:v>
                </c:pt>
                <c:pt idx="10" formatCode="0">
                  <c:v>171437</c:v>
                </c:pt>
                <c:pt idx="11">
                  <c:v>166282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231-4E65-8066-94FED95FFC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5673784"/>
        <c:axId val="545672216"/>
        <c:extLst xmlns:c16r2="http://schemas.microsoft.com/office/drawing/2015/06/chart"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'Spotřeba ZPN 2011- 2022'!$D$28:$D$39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2011</c:v>
                      </c:pt>
                      <c:pt idx="1">
                        <c:v>2012</c:v>
                      </c:pt>
                      <c:pt idx="2">
                        <c:v>2013</c:v>
                      </c:pt>
                      <c:pt idx="3">
                        <c:v>2014</c:v>
                      </c:pt>
                      <c:pt idx="4">
                        <c:v>2015</c:v>
                      </c:pt>
                      <c:pt idx="5">
                        <c:v>2016</c:v>
                      </c:pt>
                      <c:pt idx="6">
                        <c:v>2017</c:v>
                      </c:pt>
                      <c:pt idx="7">
                        <c:v>2018</c:v>
                      </c:pt>
                      <c:pt idx="8">
                        <c:v>2019</c:v>
                      </c:pt>
                      <c:pt idx="9">
                        <c:v>2020</c:v>
                      </c:pt>
                      <c:pt idx="10">
                        <c:v>2021</c:v>
                      </c:pt>
                      <c:pt idx="11">
                        <c:v>2022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'Spotřeba ZPN 2011- 2022'!$D$28:$D$39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2011</c:v>
                      </c:pt>
                      <c:pt idx="1">
                        <c:v>2012</c:v>
                      </c:pt>
                      <c:pt idx="2">
                        <c:v>2013</c:v>
                      </c:pt>
                      <c:pt idx="3">
                        <c:v>2014</c:v>
                      </c:pt>
                      <c:pt idx="4">
                        <c:v>2015</c:v>
                      </c:pt>
                      <c:pt idx="5">
                        <c:v>2016</c:v>
                      </c:pt>
                      <c:pt idx="6">
                        <c:v>2017</c:v>
                      </c:pt>
                      <c:pt idx="7">
                        <c:v>2018</c:v>
                      </c:pt>
                      <c:pt idx="8">
                        <c:v>2019</c:v>
                      </c:pt>
                      <c:pt idx="9">
                        <c:v>2020</c:v>
                      </c:pt>
                      <c:pt idx="10">
                        <c:v>2021</c:v>
                      </c:pt>
                      <c:pt idx="11">
                        <c:v>2022</c:v>
                      </c:pt>
                    </c:numCache>
                  </c:numRef>
                </c:val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0-9231-4E65-8066-94FED95FFC95}"/>
                  </c:ext>
                </c:extLst>
              </c15:ser>
            </c15:filteredBarSeries>
          </c:ext>
        </c:extLst>
      </c:barChart>
      <c:catAx>
        <c:axId val="545673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45672216"/>
        <c:crosses val="autoZero"/>
        <c:auto val="1"/>
        <c:lblAlgn val="ctr"/>
        <c:lblOffset val="100"/>
        <c:noMultiLvlLbl val="0"/>
      </c:catAx>
      <c:valAx>
        <c:axId val="545672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45673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692038495188101E-2"/>
          <c:y val="2.5428331875182269E-2"/>
          <c:w val="0.86486351706036746"/>
          <c:h val="0.7208876494604841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5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'Spotřeba vody 2013 - 2022'!$D$26:$D$35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val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1-305C-427E-9695-D02B2AAB4490}"/>
            </c:ext>
          </c:extLst>
        </c:ser>
        <c:ser>
          <c:idx val="1"/>
          <c:order val="1"/>
          <c:spPr>
            <a:solidFill>
              <a:schemeClr val="accent5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'Spotřeba vody 2013 - 2022'!$E$26:$E$35</c:f>
              <c:numCache>
                <c:formatCode>General</c:formatCode>
                <c:ptCount val="10"/>
                <c:pt idx="0">
                  <c:v>12454</c:v>
                </c:pt>
                <c:pt idx="1">
                  <c:v>13817</c:v>
                </c:pt>
                <c:pt idx="2">
                  <c:v>11515</c:v>
                </c:pt>
                <c:pt idx="3">
                  <c:v>10606</c:v>
                </c:pt>
                <c:pt idx="4">
                  <c:v>10529</c:v>
                </c:pt>
                <c:pt idx="5">
                  <c:v>11955</c:v>
                </c:pt>
                <c:pt idx="6">
                  <c:v>12822</c:v>
                </c:pt>
                <c:pt idx="7">
                  <c:v>11170</c:v>
                </c:pt>
                <c:pt idx="8" formatCode="#,##0">
                  <c:v>9888</c:v>
                </c:pt>
                <c:pt idx="9" formatCode="#,##0">
                  <c:v>10007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05C-427E-9695-D02B2AAB449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45681624"/>
        <c:axId val="545682408"/>
        <c:extLst xmlns:c16r2="http://schemas.microsoft.com/office/drawing/2015/06/chart"/>
      </c:barChart>
      <c:catAx>
        <c:axId val="545681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45682408"/>
        <c:crosses val="autoZero"/>
        <c:auto val="1"/>
        <c:lblAlgn val="ctr"/>
        <c:lblOffset val="100"/>
        <c:noMultiLvlLbl val="0"/>
      </c:catAx>
      <c:valAx>
        <c:axId val="545682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4568162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 paperSize="9"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withinLinearReversed" id="25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101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8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2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1</xdr:row>
      <xdr:rowOff>47625</xdr:rowOff>
    </xdr:from>
    <xdr:to>
      <xdr:col>8</xdr:col>
      <xdr:colOff>76200</xdr:colOff>
      <xdr:row>35</xdr:row>
      <xdr:rowOff>38100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581025</xdr:colOff>
      <xdr:row>1</xdr:row>
      <xdr:rowOff>1</xdr:rowOff>
    </xdr:from>
    <xdr:to>
      <xdr:col>7</xdr:col>
      <xdr:colOff>571500</xdr:colOff>
      <xdr:row>2</xdr:row>
      <xdr:rowOff>142875</xdr:rowOff>
    </xdr:to>
    <xdr:sp macro="" textlink="">
      <xdr:nvSpPr>
        <xdr:cNvPr id="5" name="TextovéPole 4"/>
        <xdr:cNvSpPr txBox="1"/>
      </xdr:nvSpPr>
      <xdr:spPr>
        <a:xfrm>
          <a:off x="1190625" y="190501"/>
          <a:ext cx="3648075" cy="3333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cs-CZ" sz="1100"/>
            <a:t>PLÁN SPOTŘEBY ENERGIÍ  SKUTEČNOST 2021 a 2022</a:t>
          </a:r>
          <a:r>
            <a:rPr lang="cs-CZ" sz="1100" baseline="0"/>
            <a:t> </a:t>
          </a:r>
          <a:r>
            <a:rPr lang="cs-CZ" sz="1100"/>
            <a:t>v</a:t>
          </a:r>
          <a:r>
            <a:rPr lang="cs-CZ" sz="1100" baseline="0"/>
            <a:t> Kč</a:t>
          </a:r>
          <a:endParaRPr lang="cs-CZ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0.26518</cdr:x>
      <cdr:y>0.05727</cdr:y>
    </cdr:from>
    <cdr:to>
      <cdr:x>0.7166</cdr:x>
      <cdr:y>0.14684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1247775" y="371474"/>
          <a:ext cx="2124075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0.22371</cdr:x>
      <cdr:y>0.04017</cdr:y>
    </cdr:from>
    <cdr:to>
      <cdr:x>0.80688</cdr:x>
      <cdr:y>0.12912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1114425" y="266700"/>
          <a:ext cx="2905125" cy="590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1</xdr:row>
      <xdr:rowOff>157161</xdr:rowOff>
    </xdr:from>
    <xdr:to>
      <xdr:col>8</xdr:col>
      <xdr:colOff>66675</xdr:colOff>
      <xdr:row>30</xdr:row>
      <xdr:rowOff>104774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257176</xdr:colOff>
      <xdr:row>4</xdr:row>
      <xdr:rowOff>85726</xdr:rowOff>
    </xdr:from>
    <xdr:to>
      <xdr:col>7</xdr:col>
      <xdr:colOff>76200</xdr:colOff>
      <xdr:row>30</xdr:row>
      <xdr:rowOff>185738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9524</xdr:colOff>
      <xdr:row>14</xdr:row>
      <xdr:rowOff>123825</xdr:rowOff>
    </xdr:from>
    <xdr:to>
      <xdr:col>25</xdr:col>
      <xdr:colOff>95250</xdr:colOff>
      <xdr:row>35</xdr:row>
      <xdr:rowOff>161925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9525</xdr:rowOff>
    </xdr:from>
    <xdr:to>
      <xdr:col>8</xdr:col>
      <xdr:colOff>295275</xdr:colOff>
      <xdr:row>18</xdr:row>
      <xdr:rowOff>161925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171450</xdr:colOff>
      <xdr:row>1</xdr:row>
      <xdr:rowOff>28574</xdr:rowOff>
    </xdr:from>
    <xdr:to>
      <xdr:col>23</xdr:col>
      <xdr:colOff>38100</xdr:colOff>
      <xdr:row>18</xdr:row>
      <xdr:rowOff>152399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1</xdr:row>
      <xdr:rowOff>114300</xdr:rowOff>
    </xdr:from>
    <xdr:to>
      <xdr:col>8</xdr:col>
      <xdr:colOff>85725</xdr:colOff>
      <xdr:row>23</xdr:row>
      <xdr:rowOff>190499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133350</xdr:colOff>
      <xdr:row>1</xdr:row>
      <xdr:rowOff>180974</xdr:rowOff>
    </xdr:from>
    <xdr:to>
      <xdr:col>26</xdr:col>
      <xdr:colOff>76200</xdr:colOff>
      <xdr:row>21</xdr:row>
      <xdr:rowOff>19049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161925</xdr:rowOff>
    </xdr:from>
    <xdr:to>
      <xdr:col>8</xdr:col>
      <xdr:colOff>323850</xdr:colOff>
      <xdr:row>22</xdr:row>
      <xdr:rowOff>123824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3"/>
  <sheetViews>
    <sheetView tabSelected="1" workbookViewId="0">
      <selection activeCell="M12" sqref="M12"/>
    </sheetView>
  </sheetViews>
  <sheetFormatPr defaultRowHeight="15" x14ac:dyDescent="0.25"/>
  <cols>
    <col min="1" max="1" width="9.140625" customWidth="1"/>
    <col min="2" max="6" width="14.7109375" customWidth="1"/>
    <col min="7" max="7" width="10" customWidth="1"/>
    <col min="8" max="8" width="11.5703125" customWidth="1"/>
    <col min="9" max="9" width="11.140625" customWidth="1"/>
    <col min="10" max="10" width="12" customWidth="1"/>
  </cols>
  <sheetData>
    <row r="1" spans="1:13" ht="15.75" thickBot="1" x14ac:dyDescent="0.3">
      <c r="A1" s="177" t="s">
        <v>43</v>
      </c>
      <c r="B1" s="178"/>
      <c r="C1" s="178"/>
      <c r="D1" s="178"/>
      <c r="E1" s="178"/>
      <c r="F1" s="178"/>
      <c r="G1" s="178"/>
      <c r="H1" s="178"/>
      <c r="I1" s="178"/>
      <c r="J1" s="179"/>
    </row>
    <row r="2" spans="1:13" ht="15.75" thickBot="1" x14ac:dyDescent="0.3">
      <c r="A2" s="180"/>
      <c r="B2" s="177">
        <v>2022</v>
      </c>
      <c r="C2" s="178"/>
      <c r="D2" s="178"/>
      <c r="E2" s="178"/>
      <c r="F2" s="178"/>
      <c r="G2" s="178"/>
      <c r="H2" s="178"/>
      <c r="I2" s="178"/>
      <c r="J2" s="179"/>
    </row>
    <row r="3" spans="1:13" ht="15.75" thickBot="1" x14ac:dyDescent="0.3">
      <c r="A3" s="181"/>
      <c r="B3" s="14" t="s">
        <v>27</v>
      </c>
      <c r="C3" s="15" t="s">
        <v>28</v>
      </c>
      <c r="D3" s="17" t="s">
        <v>14</v>
      </c>
      <c r="E3" s="16" t="s">
        <v>37</v>
      </c>
      <c r="F3" s="17" t="s">
        <v>14</v>
      </c>
      <c r="G3" s="12" t="s">
        <v>15</v>
      </c>
      <c r="H3" s="21" t="s">
        <v>14</v>
      </c>
      <c r="I3" s="12" t="s">
        <v>16</v>
      </c>
      <c r="J3" s="12" t="s">
        <v>17</v>
      </c>
    </row>
    <row r="4" spans="1:13" x14ac:dyDescent="0.25">
      <c r="A4" s="4" t="s">
        <v>0</v>
      </c>
      <c r="B4" s="9">
        <v>29643</v>
      </c>
      <c r="C4" s="2">
        <v>316.37641000000002</v>
      </c>
      <c r="D4" s="157">
        <v>455361.72</v>
      </c>
      <c r="E4" s="9">
        <v>124.289</v>
      </c>
      <c r="F4" s="152">
        <v>483443.14</v>
      </c>
      <c r="G4" s="9">
        <v>984</v>
      </c>
      <c r="H4" s="109">
        <v>85108</v>
      </c>
      <c r="I4" s="162">
        <v>20984</v>
      </c>
      <c r="J4" s="166">
        <v>2.2799999999999998</v>
      </c>
    </row>
    <row r="5" spans="1:13" x14ac:dyDescent="0.25">
      <c r="A5" s="7" t="s">
        <v>1</v>
      </c>
      <c r="B5" s="9">
        <v>23535</v>
      </c>
      <c r="C5" s="2">
        <v>251.09569999999999</v>
      </c>
      <c r="D5" s="158">
        <v>369033.93</v>
      </c>
      <c r="E5" s="9">
        <v>114.004</v>
      </c>
      <c r="F5" s="153">
        <v>451144.51</v>
      </c>
      <c r="G5" s="19">
        <v>736</v>
      </c>
      <c r="H5" s="145">
        <v>64112</v>
      </c>
      <c r="I5" s="163">
        <v>18953</v>
      </c>
      <c r="J5" s="167">
        <v>5.08</v>
      </c>
    </row>
    <row r="6" spans="1:13" x14ac:dyDescent="0.25">
      <c r="A6" s="8" t="s">
        <v>2</v>
      </c>
      <c r="B6" s="9">
        <v>24165</v>
      </c>
      <c r="C6" s="2">
        <v>258.54847999999998</v>
      </c>
      <c r="D6" s="157">
        <v>378889.54</v>
      </c>
      <c r="E6" s="9">
        <v>126.751</v>
      </c>
      <c r="F6" s="154">
        <v>491174.71</v>
      </c>
      <c r="G6" s="18">
        <v>901</v>
      </c>
      <c r="H6" s="151">
        <v>78485</v>
      </c>
      <c r="I6" s="164">
        <v>20984</v>
      </c>
      <c r="J6" s="168">
        <v>5.45</v>
      </c>
      <c r="M6" s="71"/>
    </row>
    <row r="7" spans="1:13" x14ac:dyDescent="0.25">
      <c r="A7" s="8" t="s">
        <v>3</v>
      </c>
      <c r="B7" s="9">
        <v>15883</v>
      </c>
      <c r="C7" s="2">
        <v>170.06826000000001</v>
      </c>
      <c r="D7" s="158">
        <v>261882.5</v>
      </c>
      <c r="E7" s="9">
        <v>116.56699999999999</v>
      </c>
      <c r="F7" s="153">
        <v>459193.27</v>
      </c>
      <c r="G7" s="18">
        <v>773</v>
      </c>
      <c r="H7" s="145">
        <v>67335</v>
      </c>
      <c r="I7" s="163">
        <v>20307</v>
      </c>
      <c r="J7" s="167">
        <v>9.99</v>
      </c>
    </row>
    <row r="8" spans="1:13" x14ac:dyDescent="0.25">
      <c r="A8" s="8" t="s">
        <v>4</v>
      </c>
      <c r="B8" s="9">
        <v>5667</v>
      </c>
      <c r="C8" s="2">
        <v>60.707079999999998</v>
      </c>
      <c r="D8" s="159">
        <v>117262.3</v>
      </c>
      <c r="E8" s="9">
        <v>116.747</v>
      </c>
      <c r="F8" s="154">
        <v>459758.53</v>
      </c>
      <c r="G8" s="18">
        <v>757</v>
      </c>
      <c r="H8" s="151">
        <v>65942</v>
      </c>
      <c r="I8" s="164">
        <v>20984</v>
      </c>
      <c r="J8" s="167">
        <v>18.3</v>
      </c>
      <c r="M8" s="71"/>
    </row>
    <row r="9" spans="1:13" x14ac:dyDescent="0.25">
      <c r="A9" s="8" t="s">
        <v>5</v>
      </c>
      <c r="B9" s="9">
        <v>3020</v>
      </c>
      <c r="C9" s="2">
        <v>32.599400000000003</v>
      </c>
      <c r="D9" s="158">
        <v>80092.44</v>
      </c>
      <c r="E9" s="9">
        <v>113.711</v>
      </c>
      <c r="F9" s="153">
        <v>450224.4</v>
      </c>
      <c r="G9" s="18">
        <v>905</v>
      </c>
      <c r="H9" s="145">
        <v>78834</v>
      </c>
      <c r="I9" s="163">
        <v>20307</v>
      </c>
      <c r="J9" s="167">
        <v>23.1</v>
      </c>
    </row>
    <row r="10" spans="1:13" x14ac:dyDescent="0.25">
      <c r="A10" s="8" t="s">
        <v>6</v>
      </c>
      <c r="B10" s="9">
        <v>2741</v>
      </c>
      <c r="C10" s="2">
        <v>29.743069999999999</v>
      </c>
      <c r="D10" s="157">
        <v>76315</v>
      </c>
      <c r="E10" s="9">
        <v>106.86499999999999</v>
      </c>
      <c r="F10" s="154">
        <v>428725.49</v>
      </c>
      <c r="G10" s="18">
        <v>718</v>
      </c>
      <c r="H10" s="151">
        <v>62544</v>
      </c>
      <c r="I10" s="164">
        <v>20984</v>
      </c>
      <c r="J10" s="167">
        <v>23.1</v>
      </c>
    </row>
    <row r="11" spans="1:13" x14ac:dyDescent="0.25">
      <c r="A11" s="8" t="s">
        <v>7</v>
      </c>
      <c r="B11" s="9">
        <v>2399</v>
      </c>
      <c r="C11" s="2">
        <v>25.928070000000002</v>
      </c>
      <c r="D11" s="158">
        <v>71270.22</v>
      </c>
      <c r="E11" s="11">
        <v>103.277</v>
      </c>
      <c r="F11" s="153">
        <v>417458.4</v>
      </c>
      <c r="G11" s="18">
        <v>747</v>
      </c>
      <c r="H11" s="145">
        <v>65070</v>
      </c>
      <c r="I11" s="163">
        <v>20984</v>
      </c>
      <c r="J11" s="167">
        <v>22.8</v>
      </c>
      <c r="M11" s="71"/>
    </row>
    <row r="12" spans="1:13" x14ac:dyDescent="0.25">
      <c r="A12" s="8" t="s">
        <v>8</v>
      </c>
      <c r="B12" s="9">
        <v>6890</v>
      </c>
      <c r="C12" s="2">
        <v>75.227800000000002</v>
      </c>
      <c r="D12" s="157">
        <v>136464.60999999999</v>
      </c>
      <c r="E12" s="9">
        <v>102.562</v>
      </c>
      <c r="F12" s="154">
        <v>415212.49</v>
      </c>
      <c r="G12" s="18">
        <v>1011</v>
      </c>
      <c r="H12" s="151">
        <v>88067</v>
      </c>
      <c r="I12" s="164">
        <v>20307</v>
      </c>
      <c r="J12" s="167">
        <v>14.9</v>
      </c>
      <c r="M12" s="71"/>
    </row>
    <row r="13" spans="1:13" x14ac:dyDescent="0.25">
      <c r="A13" s="8" t="s">
        <v>9</v>
      </c>
      <c r="B13" s="9">
        <v>10399</v>
      </c>
      <c r="C13" s="2">
        <v>113.96182</v>
      </c>
      <c r="D13" s="158">
        <v>187686.84</v>
      </c>
      <c r="E13" s="9">
        <v>108.77200000000001</v>
      </c>
      <c r="F13" s="153">
        <v>400464.9</v>
      </c>
      <c r="G13" s="18">
        <v>760</v>
      </c>
      <c r="H13" s="145">
        <v>66203</v>
      </c>
      <c r="I13" s="163">
        <v>20984</v>
      </c>
      <c r="J13" s="167">
        <v>10.1</v>
      </c>
    </row>
    <row r="14" spans="1:13" x14ac:dyDescent="0.25">
      <c r="A14" s="29" t="s">
        <v>10</v>
      </c>
      <c r="B14" s="18">
        <v>18164</v>
      </c>
      <c r="C14" s="77">
        <v>198.61635000000001</v>
      </c>
      <c r="D14" s="160">
        <v>299634.76</v>
      </c>
      <c r="E14" s="176">
        <v>111.57</v>
      </c>
      <c r="F14" s="154">
        <v>409251.62</v>
      </c>
      <c r="G14" s="18">
        <v>977</v>
      </c>
      <c r="H14" s="151">
        <v>85105</v>
      </c>
      <c r="I14" s="164">
        <v>20307</v>
      </c>
      <c r="J14" s="175">
        <v>6.6</v>
      </c>
    </row>
    <row r="15" spans="1:13" ht="15.75" thickBot="1" x14ac:dyDescent="0.3">
      <c r="A15" s="30" t="s">
        <v>11</v>
      </c>
      <c r="B15" s="10">
        <v>23776</v>
      </c>
      <c r="C15" s="77">
        <v>258.19846000000001</v>
      </c>
      <c r="D15" s="161">
        <v>378426.67</v>
      </c>
      <c r="E15" s="10">
        <v>103.90300000000001</v>
      </c>
      <c r="F15" s="155">
        <v>385504.56</v>
      </c>
      <c r="G15" s="20">
        <v>738</v>
      </c>
      <c r="H15" s="145">
        <v>64286</v>
      </c>
      <c r="I15" s="165">
        <v>20984</v>
      </c>
      <c r="J15" s="169">
        <v>1.8</v>
      </c>
    </row>
    <row r="16" spans="1:13" ht="15.75" thickBot="1" x14ac:dyDescent="0.3">
      <c r="A16" s="25" t="s">
        <v>12</v>
      </c>
      <c r="B16" s="5">
        <f>SUM(B4:B15)</f>
        <v>166282</v>
      </c>
      <c r="C16" s="26">
        <f t="shared" ref="C16:H16" si="0">SUM(C4:C15)</f>
        <v>1791.0708999999999</v>
      </c>
      <c r="D16" s="156">
        <f t="shared" si="0"/>
        <v>2812320.5299999993</v>
      </c>
      <c r="E16" s="27">
        <f t="shared" si="0"/>
        <v>1349.0179999999998</v>
      </c>
      <c r="F16" s="156">
        <f t="shared" si="0"/>
        <v>5251556.0199999996</v>
      </c>
      <c r="G16" s="6">
        <f t="shared" si="0"/>
        <v>10007</v>
      </c>
      <c r="H16" s="28">
        <f t="shared" si="0"/>
        <v>871091</v>
      </c>
      <c r="I16" s="28">
        <f>SUM(I4:I15)</f>
        <v>247069</v>
      </c>
      <c r="J16" s="127">
        <f>SUM(J4:J15)/12</f>
        <v>11.958333333333334</v>
      </c>
    </row>
    <row r="17" spans="1:9" x14ac:dyDescent="0.25">
      <c r="A17" s="22"/>
      <c r="B17" s="23"/>
      <c r="C17" s="23"/>
      <c r="D17" s="13"/>
      <c r="I17" s="71">
        <f>SUM(H16:I16)</f>
        <v>1118160</v>
      </c>
    </row>
    <row r="18" spans="1:9" ht="15.75" thickBot="1" x14ac:dyDescent="0.3">
      <c r="A18" s="22"/>
      <c r="B18" s="23"/>
      <c r="C18" s="13"/>
      <c r="D18" s="13"/>
    </row>
    <row r="19" spans="1:9" ht="15.75" thickBot="1" x14ac:dyDescent="0.3">
      <c r="A19" s="182" t="s">
        <v>41</v>
      </c>
      <c r="B19" s="183"/>
      <c r="C19" s="183"/>
      <c r="D19" s="184"/>
    </row>
    <row r="20" spans="1:9" x14ac:dyDescent="0.25">
      <c r="A20" s="3"/>
      <c r="B20" s="73" t="s">
        <v>18</v>
      </c>
      <c r="C20" s="73" t="s">
        <v>19</v>
      </c>
      <c r="D20" s="73" t="s">
        <v>20</v>
      </c>
      <c r="F20" s="13"/>
      <c r="G20" s="13"/>
      <c r="H20" s="13"/>
      <c r="I20" s="13"/>
    </row>
    <row r="21" spans="1:9" x14ac:dyDescent="0.25">
      <c r="A21" s="128" t="s">
        <v>44</v>
      </c>
      <c r="B21" s="72">
        <v>3900000</v>
      </c>
      <c r="C21" s="72">
        <v>2000000</v>
      </c>
      <c r="D21" s="72">
        <v>1243000</v>
      </c>
      <c r="F21" s="71">
        <f t="shared" ref="F21" si="1">SUM(B21:E21)</f>
        <v>7143000</v>
      </c>
      <c r="G21" s="13"/>
      <c r="H21" s="13"/>
      <c r="I21" s="13"/>
    </row>
    <row r="22" spans="1:9" x14ac:dyDescent="0.25">
      <c r="A22" s="74" t="s">
        <v>42</v>
      </c>
      <c r="B22" s="72">
        <f>'2020 - 2022'!BH16</f>
        <v>3823912.85</v>
      </c>
      <c r="C22" s="72">
        <f>'2020 - 2022'!BF16</f>
        <v>1680647.6099999999</v>
      </c>
      <c r="D22" s="72">
        <f>'2020 - 2022'!BJ19</f>
        <v>1203839</v>
      </c>
      <c r="E22" s="71"/>
      <c r="F22" s="71">
        <f>B22+C22+D22</f>
        <v>6708399.46</v>
      </c>
      <c r="G22" s="13"/>
      <c r="H22" s="83"/>
      <c r="I22" s="13"/>
    </row>
    <row r="23" spans="1:9" x14ac:dyDescent="0.25">
      <c r="A23" s="74" t="s">
        <v>45</v>
      </c>
      <c r="B23" s="72">
        <f>F16</f>
        <v>5251556.0199999996</v>
      </c>
      <c r="C23" s="72">
        <f>D16</f>
        <v>2812320.5299999993</v>
      </c>
      <c r="D23" s="72">
        <f>I17</f>
        <v>1118160</v>
      </c>
      <c r="E23" s="71"/>
      <c r="F23" s="123">
        <f>SUM(B23:E23)</f>
        <v>9182036.5499999989</v>
      </c>
    </row>
  </sheetData>
  <mergeCells count="4">
    <mergeCell ref="A1:J1"/>
    <mergeCell ref="A2:A3"/>
    <mergeCell ref="B2:J2"/>
    <mergeCell ref="A19:D19"/>
  </mergeCells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7:F37"/>
  <sheetViews>
    <sheetView workbookViewId="0">
      <selection activeCell="L22" sqref="L22"/>
    </sheetView>
  </sheetViews>
  <sheetFormatPr defaultRowHeight="15" x14ac:dyDescent="0.25"/>
  <sheetData>
    <row r="37" spans="3:6" x14ac:dyDescent="0.25">
      <c r="C37" s="107" t="s">
        <v>39</v>
      </c>
      <c r="D37" s="107"/>
      <c r="E37" t="s">
        <v>33</v>
      </c>
      <c r="F37" s="107" t="s">
        <v>20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35"/>
  <sheetViews>
    <sheetView topLeftCell="BD1" zoomScaleNormal="100" workbookViewId="0">
      <selection activeCell="BU16" sqref="BU16"/>
    </sheetView>
  </sheetViews>
  <sheetFormatPr defaultRowHeight="15" x14ac:dyDescent="0.25"/>
  <cols>
    <col min="1" max="1" width="7.140625" customWidth="1"/>
    <col min="2" max="2" width="7.85546875" hidden="1" customWidth="1"/>
    <col min="3" max="6" width="9.140625" hidden="1" customWidth="1"/>
    <col min="7" max="7" width="7.42578125" hidden="1" customWidth="1"/>
    <col min="8" max="9" width="9.140625" hidden="1" customWidth="1"/>
    <col min="10" max="11" width="0.140625" customWidth="1"/>
    <col min="12" max="12" width="12.28515625" hidden="1" customWidth="1"/>
    <col min="13" max="18" width="9.140625" hidden="1" customWidth="1"/>
    <col min="19" max="19" width="4.7109375" hidden="1" customWidth="1"/>
    <col min="20" max="46" width="9.140625" hidden="1" customWidth="1"/>
    <col min="55" max="56" width="10.5703125" bestFit="1" customWidth="1"/>
    <col min="74" max="74" width="10.5703125" bestFit="1" customWidth="1"/>
    <col min="75" max="75" width="12.5703125" bestFit="1" customWidth="1"/>
  </cols>
  <sheetData>
    <row r="1" spans="1:79" ht="15.75" thickBot="1" x14ac:dyDescent="0.3">
      <c r="A1" s="111" t="s">
        <v>38</v>
      </c>
    </row>
    <row r="2" spans="1:79" ht="15.75" thickBot="1" x14ac:dyDescent="0.3">
      <c r="A2" s="188"/>
      <c r="B2" s="185">
        <v>2015</v>
      </c>
      <c r="C2" s="186"/>
      <c r="D2" s="186"/>
      <c r="E2" s="186"/>
      <c r="F2" s="186"/>
      <c r="G2" s="186"/>
      <c r="H2" s="186"/>
      <c r="I2" s="186"/>
      <c r="J2" s="187"/>
      <c r="K2" s="185">
        <v>2016</v>
      </c>
      <c r="L2" s="186"/>
      <c r="M2" s="186"/>
      <c r="N2" s="186"/>
      <c r="O2" s="186"/>
      <c r="P2" s="186"/>
      <c r="Q2" s="186"/>
      <c r="R2" s="186"/>
      <c r="S2" s="187"/>
      <c r="T2" s="190">
        <v>2017</v>
      </c>
      <c r="U2" s="191"/>
      <c r="V2" s="191"/>
      <c r="W2" s="191"/>
      <c r="X2" s="191"/>
      <c r="Y2" s="191"/>
      <c r="Z2" s="191"/>
      <c r="AA2" s="191"/>
      <c r="AB2" s="192"/>
      <c r="AC2" s="133"/>
      <c r="AD2" s="134"/>
      <c r="AE2" s="134"/>
      <c r="AF2" s="134"/>
      <c r="AG2" s="134">
        <v>2018</v>
      </c>
      <c r="AH2" s="134"/>
      <c r="AI2" s="134"/>
      <c r="AJ2" s="134"/>
      <c r="AK2" s="135"/>
      <c r="AL2" s="133"/>
      <c r="AM2" s="134"/>
      <c r="AN2" s="134"/>
      <c r="AO2" s="134"/>
      <c r="AP2" s="134">
        <v>2019</v>
      </c>
      <c r="AQ2" s="134"/>
      <c r="AR2" s="134"/>
      <c r="AS2" s="134"/>
      <c r="AT2" s="135"/>
      <c r="AU2" s="133"/>
      <c r="AV2" s="134"/>
      <c r="AW2" s="134"/>
      <c r="AX2" s="134"/>
      <c r="AY2" s="134">
        <v>2020</v>
      </c>
      <c r="AZ2" s="134"/>
      <c r="BA2" s="134"/>
      <c r="BB2" s="134"/>
      <c r="BC2" s="135"/>
      <c r="BD2" s="133"/>
      <c r="BE2" s="134"/>
      <c r="BF2" s="134"/>
      <c r="BG2" s="134"/>
      <c r="BH2" s="134">
        <v>2021</v>
      </c>
      <c r="BI2" s="134"/>
      <c r="BJ2" s="134"/>
      <c r="BK2" s="134"/>
      <c r="BL2" s="135"/>
      <c r="BM2" s="133"/>
      <c r="BN2" s="134"/>
      <c r="BO2" s="134"/>
      <c r="BP2" s="134"/>
      <c r="BQ2" s="134">
        <v>2022</v>
      </c>
      <c r="BR2" s="134"/>
      <c r="BS2" s="134"/>
      <c r="BT2" s="134"/>
      <c r="BU2" s="135"/>
    </row>
    <row r="3" spans="1:79" ht="15.75" thickBot="1" x14ac:dyDescent="0.3">
      <c r="A3" s="189"/>
      <c r="B3" s="34" t="s">
        <v>25</v>
      </c>
      <c r="C3" s="35" t="s">
        <v>26</v>
      </c>
      <c r="D3" s="33" t="s">
        <v>14</v>
      </c>
      <c r="E3" s="36" t="s">
        <v>21</v>
      </c>
      <c r="F3" s="33" t="s">
        <v>14</v>
      </c>
      <c r="G3" s="37" t="s">
        <v>22</v>
      </c>
      <c r="H3" s="33" t="s">
        <v>14</v>
      </c>
      <c r="I3" s="37" t="s">
        <v>24</v>
      </c>
      <c r="J3" s="37" t="s">
        <v>23</v>
      </c>
      <c r="K3" s="34" t="s">
        <v>25</v>
      </c>
      <c r="L3" s="35" t="s">
        <v>26</v>
      </c>
      <c r="M3" s="33" t="s">
        <v>14</v>
      </c>
      <c r="N3" s="36" t="s">
        <v>21</v>
      </c>
      <c r="O3" s="33" t="s">
        <v>14</v>
      </c>
      <c r="P3" s="37" t="s">
        <v>22</v>
      </c>
      <c r="Q3" s="33" t="s">
        <v>14</v>
      </c>
      <c r="R3" s="37" t="s">
        <v>24</v>
      </c>
      <c r="S3" s="37" t="s">
        <v>23</v>
      </c>
      <c r="T3" s="129" t="s">
        <v>25</v>
      </c>
      <c r="U3" s="130" t="s">
        <v>26</v>
      </c>
      <c r="V3" s="33" t="s">
        <v>14</v>
      </c>
      <c r="W3" s="131" t="s">
        <v>21</v>
      </c>
      <c r="X3" s="33" t="s">
        <v>14</v>
      </c>
      <c r="Y3" s="37" t="s">
        <v>22</v>
      </c>
      <c r="Z3" s="33" t="s">
        <v>14</v>
      </c>
      <c r="AA3" s="37" t="s">
        <v>24</v>
      </c>
      <c r="AB3" s="37" t="s">
        <v>23</v>
      </c>
      <c r="AC3" s="129" t="s">
        <v>25</v>
      </c>
      <c r="AD3" s="130" t="s">
        <v>26</v>
      </c>
      <c r="AE3" s="33" t="s">
        <v>14</v>
      </c>
      <c r="AF3" s="131" t="s">
        <v>21</v>
      </c>
      <c r="AG3" s="33" t="s">
        <v>14</v>
      </c>
      <c r="AH3" s="37" t="s">
        <v>22</v>
      </c>
      <c r="AI3" s="33" t="s">
        <v>14</v>
      </c>
      <c r="AJ3" s="37" t="s">
        <v>24</v>
      </c>
      <c r="AK3" s="37" t="s">
        <v>23</v>
      </c>
      <c r="AL3" s="129" t="s">
        <v>25</v>
      </c>
      <c r="AM3" s="130" t="s">
        <v>26</v>
      </c>
      <c r="AN3" s="33" t="s">
        <v>14</v>
      </c>
      <c r="AO3" s="131" t="s">
        <v>21</v>
      </c>
      <c r="AP3" s="33" t="s">
        <v>14</v>
      </c>
      <c r="AQ3" s="37" t="s">
        <v>22</v>
      </c>
      <c r="AR3" s="33" t="s">
        <v>14</v>
      </c>
      <c r="AS3" s="37" t="s">
        <v>24</v>
      </c>
      <c r="AT3" s="37" t="s">
        <v>23</v>
      </c>
      <c r="AU3" s="129" t="s">
        <v>25</v>
      </c>
      <c r="AV3" s="130" t="s">
        <v>26</v>
      </c>
      <c r="AW3" s="33" t="s">
        <v>14</v>
      </c>
      <c r="AX3" s="131" t="s">
        <v>21</v>
      </c>
      <c r="AY3" s="33" t="s">
        <v>14</v>
      </c>
      <c r="AZ3" s="37" t="s">
        <v>22</v>
      </c>
      <c r="BA3" s="33" t="s">
        <v>14</v>
      </c>
      <c r="BB3" s="37" t="s">
        <v>24</v>
      </c>
      <c r="BC3" s="37" t="s">
        <v>23</v>
      </c>
      <c r="BD3" s="129" t="s">
        <v>25</v>
      </c>
      <c r="BE3" s="130" t="s">
        <v>26</v>
      </c>
      <c r="BF3" s="33" t="s">
        <v>14</v>
      </c>
      <c r="BG3" s="131" t="s">
        <v>21</v>
      </c>
      <c r="BH3" s="33" t="s">
        <v>14</v>
      </c>
      <c r="BI3" s="37" t="s">
        <v>22</v>
      </c>
      <c r="BJ3" s="33" t="s">
        <v>14</v>
      </c>
      <c r="BK3" s="37" t="s">
        <v>24</v>
      </c>
      <c r="BL3" s="37" t="s">
        <v>23</v>
      </c>
      <c r="BM3" s="129" t="s">
        <v>25</v>
      </c>
      <c r="BN3" s="130" t="s">
        <v>26</v>
      </c>
      <c r="BO3" s="33" t="s">
        <v>14</v>
      </c>
      <c r="BP3" s="131" t="s">
        <v>21</v>
      </c>
      <c r="BQ3" s="33" t="s">
        <v>14</v>
      </c>
      <c r="BR3" s="37" t="s">
        <v>22</v>
      </c>
      <c r="BS3" s="33" t="s">
        <v>14</v>
      </c>
      <c r="BT3" s="37" t="s">
        <v>24</v>
      </c>
      <c r="BU3" s="37" t="s">
        <v>23</v>
      </c>
      <c r="BV3" s="172" t="s">
        <v>33</v>
      </c>
      <c r="BW3" s="172" t="s">
        <v>46</v>
      </c>
      <c r="BX3" s="172" t="s">
        <v>33</v>
      </c>
      <c r="BY3" s="172" t="s">
        <v>46</v>
      </c>
    </row>
    <row r="4" spans="1:79" x14ac:dyDescent="0.25">
      <c r="A4" s="38" t="s">
        <v>0</v>
      </c>
      <c r="B4" s="39">
        <v>41674</v>
      </c>
      <c r="C4" s="40">
        <v>443.42532999999997</v>
      </c>
      <c r="D4" s="78">
        <v>445202.2</v>
      </c>
      <c r="E4" s="39">
        <v>134.57599999999999</v>
      </c>
      <c r="F4" s="79">
        <v>319812.28000000003</v>
      </c>
      <c r="G4" s="39">
        <v>1055</v>
      </c>
      <c r="H4" s="42">
        <v>77319</v>
      </c>
      <c r="I4" s="41">
        <v>18383</v>
      </c>
      <c r="J4" s="47">
        <v>3.3</v>
      </c>
      <c r="K4" s="39">
        <v>35148</v>
      </c>
      <c r="L4" s="112">
        <v>375.65503999999999</v>
      </c>
      <c r="M4" s="78">
        <v>344173.13</v>
      </c>
      <c r="N4" s="39">
        <v>120.233</v>
      </c>
      <c r="O4" s="79">
        <v>270055.18</v>
      </c>
      <c r="P4" s="39">
        <v>1023</v>
      </c>
      <c r="Q4" s="42">
        <v>76705</v>
      </c>
      <c r="R4" s="41">
        <v>18333</v>
      </c>
      <c r="S4" s="47">
        <v>0.6</v>
      </c>
      <c r="T4" s="39">
        <v>38944</v>
      </c>
      <c r="U4" s="40">
        <v>416.87893000000003</v>
      </c>
      <c r="V4" s="78">
        <v>382116.38</v>
      </c>
      <c r="W4" s="39">
        <v>120.83199999999999</v>
      </c>
      <c r="X4" s="79">
        <v>253979.56</v>
      </c>
      <c r="Y4" s="39">
        <v>390</v>
      </c>
      <c r="Z4" s="42">
        <v>29524</v>
      </c>
      <c r="AA4" s="41">
        <v>18527</v>
      </c>
      <c r="AB4" s="47">
        <v>-3.7</v>
      </c>
      <c r="AC4" s="39">
        <v>29437</v>
      </c>
      <c r="AD4" s="40">
        <v>314.51037000000002</v>
      </c>
      <c r="AE4" s="78">
        <v>247151.13</v>
      </c>
      <c r="AF4" s="39">
        <v>121.938</v>
      </c>
      <c r="AG4" s="79">
        <v>250784.59</v>
      </c>
      <c r="AH4" s="39">
        <v>811</v>
      </c>
      <c r="AI4" s="42">
        <v>61424</v>
      </c>
      <c r="AJ4" s="41">
        <v>18527</v>
      </c>
      <c r="AK4" s="47">
        <v>3.3</v>
      </c>
      <c r="AL4" s="39">
        <v>33087</v>
      </c>
      <c r="AM4" s="40">
        <v>353.74515000000002</v>
      </c>
      <c r="AN4" s="78">
        <v>370993.91</v>
      </c>
      <c r="AO4" s="39">
        <v>118.523</v>
      </c>
      <c r="AP4" s="79">
        <v>330334.92</v>
      </c>
      <c r="AQ4" s="39">
        <v>1296</v>
      </c>
      <c r="AR4" s="42">
        <v>101790</v>
      </c>
      <c r="AS4" s="41">
        <v>19519</v>
      </c>
      <c r="AT4" s="47">
        <v>-0.5</v>
      </c>
      <c r="AU4" s="39">
        <v>32182</v>
      </c>
      <c r="AV4" s="40">
        <v>342.95486</v>
      </c>
      <c r="AW4" s="78">
        <v>273378.53999999998</v>
      </c>
      <c r="AX4" s="39">
        <v>131.65199999999999</v>
      </c>
      <c r="AY4" s="79">
        <v>343055.87</v>
      </c>
      <c r="AZ4" s="39">
        <v>896</v>
      </c>
      <c r="BA4" s="142">
        <v>74005</v>
      </c>
      <c r="BB4" s="41">
        <v>19509</v>
      </c>
      <c r="BC4" s="47">
        <v>1.1000000000000001</v>
      </c>
      <c r="BD4" s="39">
        <v>30582</v>
      </c>
      <c r="BE4" s="40">
        <v>327.64371999999997</v>
      </c>
      <c r="BF4" s="78">
        <v>238821.56</v>
      </c>
      <c r="BG4" s="39">
        <v>124.197</v>
      </c>
      <c r="BH4" s="79">
        <v>335208.96999999997</v>
      </c>
      <c r="BI4" s="39">
        <v>534</v>
      </c>
      <c r="BJ4" s="142">
        <v>44512</v>
      </c>
      <c r="BK4" s="41">
        <v>19561</v>
      </c>
      <c r="BL4" s="47">
        <v>1.1000000000000001</v>
      </c>
      <c r="BM4" s="39">
        <v>29643</v>
      </c>
      <c r="BN4" s="40">
        <v>316.37641000000002</v>
      </c>
      <c r="BO4" s="78">
        <v>455361.72</v>
      </c>
      <c r="BP4" s="39">
        <v>124.289</v>
      </c>
      <c r="BQ4" s="79">
        <v>483443.14</v>
      </c>
      <c r="BR4" s="39">
        <v>984</v>
      </c>
      <c r="BS4" s="142">
        <v>85108</v>
      </c>
      <c r="BT4" s="41">
        <v>20984</v>
      </c>
      <c r="BU4" s="170">
        <v>2.2799999999999998</v>
      </c>
      <c r="BV4" s="171">
        <f>BF4/BD4</f>
        <v>7.8092198024982018</v>
      </c>
      <c r="BW4" s="171">
        <f>BH4/BG4/1000</f>
        <v>2.6990102015346582</v>
      </c>
      <c r="BX4" s="174">
        <f>BO4/BM4</f>
        <v>15.361526161319704</v>
      </c>
      <c r="BY4" s="174">
        <f>BQ4/BP4/1000</f>
        <v>3.8896695604598959</v>
      </c>
    </row>
    <row r="5" spans="1:79" x14ac:dyDescent="0.25">
      <c r="A5" s="43" t="s">
        <v>1</v>
      </c>
      <c r="B5" s="39">
        <v>38000</v>
      </c>
      <c r="C5" s="40">
        <v>404.27877000000001</v>
      </c>
      <c r="D5" s="64">
        <v>410117.19</v>
      </c>
      <c r="E5" s="67">
        <v>122.73699999999999</v>
      </c>
      <c r="F5" s="80">
        <v>295268.92</v>
      </c>
      <c r="G5" s="45">
        <v>914</v>
      </c>
      <c r="H5" s="46">
        <v>68059</v>
      </c>
      <c r="I5" s="44">
        <v>16604</v>
      </c>
      <c r="J5" s="47">
        <v>3.1</v>
      </c>
      <c r="K5" s="39">
        <v>24987</v>
      </c>
      <c r="L5" s="112">
        <v>267.0718</v>
      </c>
      <c r="M5" s="64">
        <v>259014.16</v>
      </c>
      <c r="N5" s="67">
        <v>112.352</v>
      </c>
      <c r="O5" s="80">
        <v>255003.67</v>
      </c>
      <c r="P5" s="45">
        <v>1178</v>
      </c>
      <c r="Q5" s="46">
        <v>88516</v>
      </c>
      <c r="R5" s="44">
        <v>17150</v>
      </c>
      <c r="S5" s="47">
        <v>5.8</v>
      </c>
      <c r="T5" s="39">
        <v>27066</v>
      </c>
      <c r="U5" s="40">
        <v>289.32967000000002</v>
      </c>
      <c r="V5" s="64">
        <v>281882.14</v>
      </c>
      <c r="W5" s="67">
        <v>111.02500000000001</v>
      </c>
      <c r="X5" s="80">
        <v>241461.79</v>
      </c>
      <c r="Y5" s="45">
        <v>360</v>
      </c>
      <c r="Z5" s="46">
        <v>27266</v>
      </c>
      <c r="AA5" s="44">
        <v>16734</v>
      </c>
      <c r="AB5" s="47">
        <v>3</v>
      </c>
      <c r="AC5" s="39">
        <v>30955</v>
      </c>
      <c r="AD5" s="40">
        <v>331.24576999999999</v>
      </c>
      <c r="AE5" s="64">
        <v>257339</v>
      </c>
      <c r="AF5" s="67">
        <v>113.91800000000001</v>
      </c>
      <c r="AG5" s="80">
        <v>240589.4</v>
      </c>
      <c r="AH5" s="45">
        <v>859</v>
      </c>
      <c r="AI5" s="46">
        <v>65060</v>
      </c>
      <c r="AJ5" s="44">
        <v>16734</v>
      </c>
      <c r="AK5" s="47">
        <v>-0.4</v>
      </c>
      <c r="AL5" s="39">
        <v>24865</v>
      </c>
      <c r="AM5" s="40">
        <v>265.8091</v>
      </c>
      <c r="AN5" s="64">
        <v>289878.94</v>
      </c>
      <c r="AO5" s="67">
        <v>107.706</v>
      </c>
      <c r="AP5" s="80">
        <v>308718.71000000002</v>
      </c>
      <c r="AQ5" s="45">
        <v>925</v>
      </c>
      <c r="AR5" s="46">
        <v>73569</v>
      </c>
      <c r="AS5" s="44">
        <v>17630</v>
      </c>
      <c r="AT5" s="47">
        <v>3.3</v>
      </c>
      <c r="AU5" s="39">
        <v>22166</v>
      </c>
      <c r="AV5" s="40">
        <v>236.22302999999999</v>
      </c>
      <c r="AW5" s="64">
        <v>199684.24</v>
      </c>
      <c r="AX5" s="67">
        <v>123.883</v>
      </c>
      <c r="AY5" s="80">
        <v>328485.27</v>
      </c>
      <c r="AZ5" s="45">
        <v>594</v>
      </c>
      <c r="BA5" s="140">
        <v>50071</v>
      </c>
      <c r="BB5" s="44">
        <v>18251</v>
      </c>
      <c r="BC5" s="47">
        <v>5.5</v>
      </c>
      <c r="BD5" s="39">
        <v>28461</v>
      </c>
      <c r="BE5" s="40">
        <v>304.32339000000002</v>
      </c>
      <c r="BF5" s="64">
        <v>224357</v>
      </c>
      <c r="BG5" s="67">
        <v>124.639</v>
      </c>
      <c r="BH5" s="80">
        <v>336039</v>
      </c>
      <c r="BI5" s="45">
        <v>549</v>
      </c>
      <c r="BJ5" s="140">
        <v>48773</v>
      </c>
      <c r="BK5" s="44">
        <v>17668</v>
      </c>
      <c r="BL5" s="47">
        <v>0.7</v>
      </c>
      <c r="BM5" s="39">
        <v>23535</v>
      </c>
      <c r="BN5" s="40">
        <v>251.09569999999999</v>
      </c>
      <c r="BO5" s="64">
        <v>369034</v>
      </c>
      <c r="BP5" s="67">
        <v>114.004</v>
      </c>
      <c r="BQ5" s="80">
        <v>451144.51</v>
      </c>
      <c r="BR5" s="45">
        <v>736</v>
      </c>
      <c r="BS5" s="140">
        <v>64112</v>
      </c>
      <c r="BT5" s="44">
        <v>18953</v>
      </c>
      <c r="BU5" s="170">
        <v>5.08</v>
      </c>
      <c r="BV5" s="171">
        <f t="shared" ref="BV5:BV14" si="0">BF5/BD5</f>
        <v>7.8829626506447417</v>
      </c>
      <c r="BW5" s="171">
        <f t="shared" ref="BW5:BW16" si="1">BH5/BG5/1000</f>
        <v>2.6960983319827663</v>
      </c>
      <c r="BX5" s="174">
        <f t="shared" ref="BX5:BX15" si="2">BO5/BM5</f>
        <v>15.680220947524964</v>
      </c>
      <c r="BY5" s="174">
        <f t="shared" ref="BY5:BY8" si="3">BQ5/BP5/1000</f>
        <v>3.9572691309076871</v>
      </c>
    </row>
    <row r="6" spans="1:79" x14ac:dyDescent="0.25">
      <c r="A6" s="48" t="s">
        <v>2</v>
      </c>
      <c r="B6" s="39">
        <v>32140</v>
      </c>
      <c r="C6" s="40">
        <v>341.61088000000001</v>
      </c>
      <c r="D6" s="63">
        <v>353951.29</v>
      </c>
      <c r="E6" s="67">
        <v>128.166</v>
      </c>
      <c r="F6" s="81">
        <v>308133.61</v>
      </c>
      <c r="G6" s="49">
        <v>929</v>
      </c>
      <c r="H6" s="46">
        <v>69176</v>
      </c>
      <c r="I6" s="50">
        <v>18383</v>
      </c>
      <c r="J6" s="47">
        <v>6.5</v>
      </c>
      <c r="K6" s="39">
        <v>27910</v>
      </c>
      <c r="L6" s="112">
        <v>298.36412000000001</v>
      </c>
      <c r="M6" s="63">
        <v>283555.93</v>
      </c>
      <c r="N6" s="67">
        <v>118.599</v>
      </c>
      <c r="O6" s="81">
        <v>265079.65999999997</v>
      </c>
      <c r="P6" s="49">
        <v>1179</v>
      </c>
      <c r="Q6" s="46">
        <v>88591</v>
      </c>
      <c r="R6" s="50">
        <v>18333</v>
      </c>
      <c r="S6" s="47">
        <v>6.3</v>
      </c>
      <c r="T6" s="39">
        <v>21566</v>
      </c>
      <c r="U6" s="40">
        <v>230.32391000000001</v>
      </c>
      <c r="V6" s="63">
        <v>235510.48</v>
      </c>
      <c r="W6" s="67">
        <v>118.04300000000001</v>
      </c>
      <c r="X6" s="81">
        <v>250419.71</v>
      </c>
      <c r="Y6" s="49">
        <v>546</v>
      </c>
      <c r="Z6" s="46">
        <v>41354</v>
      </c>
      <c r="AA6" s="50">
        <v>18527</v>
      </c>
      <c r="AB6" s="47">
        <v>8.8000000000000007</v>
      </c>
      <c r="AC6" s="39">
        <v>27164</v>
      </c>
      <c r="AD6" s="40">
        <v>290.60171000000003</v>
      </c>
      <c r="AE6" s="63">
        <v>232595.83</v>
      </c>
      <c r="AF6" s="67">
        <v>125.383</v>
      </c>
      <c r="AG6" s="81">
        <v>255163.36</v>
      </c>
      <c r="AH6" s="49">
        <v>963</v>
      </c>
      <c r="AI6" s="46">
        <v>74906</v>
      </c>
      <c r="AJ6" s="50">
        <v>18527</v>
      </c>
      <c r="AK6" s="47">
        <v>3.7</v>
      </c>
      <c r="AL6" s="39">
        <v>19807</v>
      </c>
      <c r="AM6" s="40">
        <v>211.56281000000001</v>
      </c>
      <c r="AN6" s="63">
        <v>239840.45</v>
      </c>
      <c r="AO6" s="67">
        <v>118.06399999999999</v>
      </c>
      <c r="AP6" s="81">
        <v>329416.96000000002</v>
      </c>
      <c r="AQ6" s="49">
        <v>1022</v>
      </c>
      <c r="AR6" s="46">
        <v>81284</v>
      </c>
      <c r="AS6" s="50">
        <v>19519</v>
      </c>
      <c r="AT6" s="47">
        <v>8</v>
      </c>
      <c r="AU6" s="39">
        <v>20545</v>
      </c>
      <c r="AV6" s="40">
        <v>218.86243999999999</v>
      </c>
      <c r="AW6" s="63">
        <v>187697.42</v>
      </c>
      <c r="AX6" s="67">
        <v>128.49600000000001</v>
      </c>
      <c r="AY6" s="81">
        <v>337129.22</v>
      </c>
      <c r="AZ6" s="49">
        <v>502</v>
      </c>
      <c r="BA6" s="143">
        <v>42316</v>
      </c>
      <c r="BB6" s="50">
        <v>19509</v>
      </c>
      <c r="BC6" s="47">
        <v>6.4</v>
      </c>
      <c r="BD6" s="39">
        <v>25963</v>
      </c>
      <c r="BE6" s="40">
        <v>277.16129000000001</v>
      </c>
      <c r="BF6" s="63">
        <v>207510.63</v>
      </c>
      <c r="BG6" s="67">
        <v>132.79</v>
      </c>
      <c r="BH6" s="81">
        <v>351348.33</v>
      </c>
      <c r="BI6" s="49">
        <v>731</v>
      </c>
      <c r="BJ6" s="143">
        <v>62286</v>
      </c>
      <c r="BK6" s="50">
        <v>19561</v>
      </c>
      <c r="BL6" s="47">
        <v>4.0199999999999996</v>
      </c>
      <c r="BM6" s="39">
        <v>24165</v>
      </c>
      <c r="BN6" s="40">
        <v>258.54847999999998</v>
      </c>
      <c r="BO6" s="63">
        <v>378889.54</v>
      </c>
      <c r="BP6" s="67">
        <v>126.751</v>
      </c>
      <c r="BQ6" s="81">
        <v>491174.71</v>
      </c>
      <c r="BR6" s="49">
        <v>901</v>
      </c>
      <c r="BS6" s="143">
        <v>78485</v>
      </c>
      <c r="BT6" s="50">
        <v>20984</v>
      </c>
      <c r="BU6" s="47">
        <v>5.45</v>
      </c>
      <c r="BV6" s="171">
        <f t="shared" si="0"/>
        <v>7.9925520933636331</v>
      </c>
      <c r="BW6" s="171">
        <f t="shared" si="1"/>
        <v>2.6458944950673997</v>
      </c>
      <c r="BX6" s="174">
        <f t="shared" si="2"/>
        <v>15.679269190978687</v>
      </c>
      <c r="BY6" s="174">
        <f t="shared" si="3"/>
        <v>3.8751150681256954</v>
      </c>
    </row>
    <row r="7" spans="1:79" x14ac:dyDescent="0.25">
      <c r="A7" s="48" t="s">
        <v>3</v>
      </c>
      <c r="B7" s="39">
        <v>20541</v>
      </c>
      <c r="C7" s="40">
        <v>219.0137</v>
      </c>
      <c r="D7" s="64">
        <v>244073.93</v>
      </c>
      <c r="E7" s="67">
        <v>117.76300000000001</v>
      </c>
      <c r="F7" s="80">
        <v>284974</v>
      </c>
      <c r="G7" s="49">
        <v>1066</v>
      </c>
      <c r="H7" s="46">
        <v>79377</v>
      </c>
      <c r="I7" s="44">
        <v>17790</v>
      </c>
      <c r="J7" s="47">
        <v>10.5</v>
      </c>
      <c r="K7" s="39">
        <v>17910</v>
      </c>
      <c r="L7" s="112">
        <v>191.53844000000001</v>
      </c>
      <c r="M7" s="64">
        <v>199775.34</v>
      </c>
      <c r="N7" s="67">
        <v>114.687</v>
      </c>
      <c r="O7" s="80">
        <v>259407.73</v>
      </c>
      <c r="P7" s="49">
        <v>963</v>
      </c>
      <c r="Q7" s="46">
        <v>72361</v>
      </c>
      <c r="R7" s="44">
        <v>17742</v>
      </c>
      <c r="S7" s="47">
        <v>10.8</v>
      </c>
      <c r="T7" s="39">
        <v>17581</v>
      </c>
      <c r="U7" s="40">
        <v>188.30011999999999</v>
      </c>
      <c r="V7" s="64">
        <v>202485.72</v>
      </c>
      <c r="W7" s="67">
        <v>109.798</v>
      </c>
      <c r="X7" s="80">
        <v>239896.89</v>
      </c>
      <c r="Y7" s="49">
        <v>1046</v>
      </c>
      <c r="Z7" s="46">
        <v>79223</v>
      </c>
      <c r="AA7" s="44">
        <v>17929</v>
      </c>
      <c r="AB7" s="47">
        <v>9.9</v>
      </c>
      <c r="AC7" s="39">
        <v>9921</v>
      </c>
      <c r="AD7" s="40">
        <v>106.13723</v>
      </c>
      <c r="AE7" s="64">
        <v>120296.19</v>
      </c>
      <c r="AF7" s="67">
        <v>113.39100000000001</v>
      </c>
      <c r="AG7" s="80">
        <v>239921.03</v>
      </c>
      <c r="AH7" s="49">
        <v>1047</v>
      </c>
      <c r="AI7" s="46">
        <v>79299</v>
      </c>
      <c r="AJ7" s="44">
        <v>17929</v>
      </c>
      <c r="AK7" s="47">
        <v>15.4</v>
      </c>
      <c r="AL7" s="39">
        <v>12088</v>
      </c>
      <c r="AM7" s="40">
        <v>129.09091000000001</v>
      </c>
      <c r="AN7" s="64">
        <v>163765.79</v>
      </c>
      <c r="AO7" s="67">
        <v>111.042</v>
      </c>
      <c r="AP7" s="80">
        <v>315385.96000000002</v>
      </c>
      <c r="AQ7" s="49">
        <v>1113</v>
      </c>
      <c r="AR7" s="46">
        <v>88521</v>
      </c>
      <c r="AS7" s="44">
        <v>18889</v>
      </c>
      <c r="AT7" s="47">
        <v>12.1</v>
      </c>
      <c r="AU7" s="39">
        <v>13455</v>
      </c>
      <c r="AV7" s="40">
        <v>143.90040999999999</v>
      </c>
      <c r="AW7" s="64">
        <v>135938.95000000001</v>
      </c>
      <c r="AX7" s="67">
        <v>120.465</v>
      </c>
      <c r="AY7" s="80">
        <v>322047.84000000003</v>
      </c>
      <c r="AZ7" s="49">
        <v>682</v>
      </c>
      <c r="BA7" s="140">
        <v>57489</v>
      </c>
      <c r="BB7" s="44">
        <v>18879</v>
      </c>
      <c r="BC7" s="47">
        <v>10.4</v>
      </c>
      <c r="BD7" s="39">
        <v>18873</v>
      </c>
      <c r="BE7" s="40">
        <v>201.38618</v>
      </c>
      <c r="BF7" s="64">
        <v>160512</v>
      </c>
      <c r="BG7" s="67">
        <v>126.134</v>
      </c>
      <c r="BH7" s="80">
        <v>338847</v>
      </c>
      <c r="BI7" s="49">
        <v>1078</v>
      </c>
      <c r="BJ7" s="140">
        <v>91862</v>
      </c>
      <c r="BK7" s="44">
        <v>18930</v>
      </c>
      <c r="BL7" s="47">
        <v>8</v>
      </c>
      <c r="BM7" s="39">
        <v>15883</v>
      </c>
      <c r="BN7" s="40">
        <v>170.06826000000001</v>
      </c>
      <c r="BO7" s="64">
        <v>261882.5</v>
      </c>
      <c r="BP7" s="67">
        <v>116.56699999999999</v>
      </c>
      <c r="BQ7" s="80">
        <v>459193.27</v>
      </c>
      <c r="BR7" s="49">
        <v>773</v>
      </c>
      <c r="BS7" s="140">
        <v>67335</v>
      </c>
      <c r="BT7" s="44">
        <v>20307</v>
      </c>
      <c r="BU7" s="47">
        <v>9.99</v>
      </c>
      <c r="BV7" s="171">
        <f t="shared" si="0"/>
        <v>8.5048481958353204</v>
      </c>
      <c r="BW7" s="171">
        <f t="shared" si="1"/>
        <v>2.6864049344348073</v>
      </c>
      <c r="BX7" s="174">
        <f t="shared" si="2"/>
        <v>16.488226405590883</v>
      </c>
      <c r="BY7" s="174">
        <f t="shared" si="3"/>
        <v>3.9393076084998331</v>
      </c>
    </row>
    <row r="8" spans="1:79" x14ac:dyDescent="0.25">
      <c r="A8" s="48" t="s">
        <v>4</v>
      </c>
      <c r="B8" s="39">
        <v>10068</v>
      </c>
      <c r="C8" s="40">
        <v>108.15998999999999</v>
      </c>
      <c r="D8" s="63">
        <v>144721.64000000001</v>
      </c>
      <c r="E8" s="67">
        <v>112.089</v>
      </c>
      <c r="F8" s="81">
        <v>273211.77</v>
      </c>
      <c r="G8" s="49">
        <v>837</v>
      </c>
      <c r="H8" s="46">
        <v>62325</v>
      </c>
      <c r="I8" s="44">
        <v>18383</v>
      </c>
      <c r="J8" s="47">
        <v>15.7</v>
      </c>
      <c r="K8" s="39">
        <v>9472</v>
      </c>
      <c r="L8" s="112">
        <v>101.57937</v>
      </c>
      <c r="M8" s="63">
        <v>129222.82</v>
      </c>
      <c r="N8" s="67">
        <v>114.602</v>
      </c>
      <c r="O8" s="81">
        <v>259247.71</v>
      </c>
      <c r="P8" s="49">
        <v>839</v>
      </c>
      <c r="Q8" s="46">
        <v>63043</v>
      </c>
      <c r="R8" s="44">
        <v>18333</v>
      </c>
      <c r="S8" s="47">
        <v>17</v>
      </c>
      <c r="T8" s="39">
        <v>9036</v>
      </c>
      <c r="U8" s="40">
        <v>96.685879999999997</v>
      </c>
      <c r="V8" s="63">
        <v>130489.88</v>
      </c>
      <c r="W8" s="67">
        <v>114.596</v>
      </c>
      <c r="X8" s="81">
        <v>246020.3</v>
      </c>
      <c r="Y8" s="49">
        <v>1189</v>
      </c>
      <c r="Z8" s="46">
        <v>90054</v>
      </c>
      <c r="AA8" s="44">
        <v>18527</v>
      </c>
      <c r="AB8" s="47">
        <v>17.399999999999999</v>
      </c>
      <c r="AC8" s="39">
        <v>5663</v>
      </c>
      <c r="AD8" s="40">
        <v>60.417310000000001</v>
      </c>
      <c r="AE8" s="63">
        <v>92462.49</v>
      </c>
      <c r="AF8" s="67">
        <v>117.375</v>
      </c>
      <c r="AG8" s="81">
        <v>244984.94</v>
      </c>
      <c r="AH8" s="49">
        <v>963</v>
      </c>
      <c r="AI8" s="46">
        <v>72937</v>
      </c>
      <c r="AJ8" s="44">
        <v>18527</v>
      </c>
      <c r="AK8" s="47">
        <v>19.7</v>
      </c>
      <c r="AL8" s="39">
        <v>10508</v>
      </c>
      <c r="AM8" s="40">
        <v>111.88715000000001</v>
      </c>
      <c r="AN8" s="63">
        <v>147896.5</v>
      </c>
      <c r="AO8" s="67">
        <v>120.075</v>
      </c>
      <c r="AP8" s="81">
        <v>333435.26</v>
      </c>
      <c r="AQ8" s="49">
        <v>1163</v>
      </c>
      <c r="AR8" s="46"/>
      <c r="AS8" s="44">
        <v>19519</v>
      </c>
      <c r="AT8" s="47">
        <v>14.2</v>
      </c>
      <c r="AU8" s="39">
        <v>8265</v>
      </c>
      <c r="AV8" s="40">
        <v>88.490030000000004</v>
      </c>
      <c r="AW8" s="63">
        <v>97680.17</v>
      </c>
      <c r="AX8" s="67">
        <v>115.014</v>
      </c>
      <c r="AY8" s="81">
        <v>311811.45</v>
      </c>
      <c r="AZ8" s="49">
        <v>1056</v>
      </c>
      <c r="BA8" s="143">
        <v>85145</v>
      </c>
      <c r="BB8" s="44">
        <v>18661</v>
      </c>
      <c r="BC8" s="47">
        <v>14.2</v>
      </c>
      <c r="BD8" s="39">
        <v>11226</v>
      </c>
      <c r="BE8" s="40">
        <v>120.22548</v>
      </c>
      <c r="BF8" s="63">
        <v>110037</v>
      </c>
      <c r="BG8" s="67">
        <v>120.004</v>
      </c>
      <c r="BH8" s="81">
        <v>327333.67</v>
      </c>
      <c r="BI8" s="49">
        <v>875</v>
      </c>
      <c r="BJ8" s="143">
        <v>74555</v>
      </c>
      <c r="BK8" s="44">
        <v>19561</v>
      </c>
      <c r="BL8" s="47">
        <v>13.9</v>
      </c>
      <c r="BM8" s="39">
        <v>5667</v>
      </c>
      <c r="BN8" s="40">
        <v>60.707079999999998</v>
      </c>
      <c r="BO8" s="63">
        <v>117262</v>
      </c>
      <c r="BP8" s="67">
        <v>116.747</v>
      </c>
      <c r="BQ8" s="81">
        <v>459758.53</v>
      </c>
      <c r="BR8" s="49">
        <v>757</v>
      </c>
      <c r="BS8" s="143">
        <v>65942</v>
      </c>
      <c r="BT8" s="44">
        <v>20984</v>
      </c>
      <c r="BU8" s="47">
        <v>18.3</v>
      </c>
      <c r="BV8" s="171">
        <f t="shared" si="0"/>
        <v>9.8019775521111701</v>
      </c>
      <c r="BW8" s="171">
        <f t="shared" si="1"/>
        <v>2.7276896603446548</v>
      </c>
      <c r="BX8" s="174">
        <f t="shared" si="2"/>
        <v>20.692076936650786</v>
      </c>
      <c r="BY8" s="174">
        <f t="shared" si="3"/>
        <v>3.9380757535525541</v>
      </c>
    </row>
    <row r="9" spans="1:79" x14ac:dyDescent="0.25">
      <c r="A9" s="48" t="s">
        <v>5</v>
      </c>
      <c r="B9" s="39">
        <v>4837</v>
      </c>
      <c r="C9" s="40">
        <v>52.098390000000002</v>
      </c>
      <c r="D9" s="64">
        <v>94476.59</v>
      </c>
      <c r="E9" s="67">
        <v>114.267</v>
      </c>
      <c r="F9" s="80">
        <v>277725.46000000002</v>
      </c>
      <c r="G9" s="49">
        <v>1293</v>
      </c>
      <c r="H9" s="46">
        <v>96280</v>
      </c>
      <c r="I9" s="44">
        <v>17790</v>
      </c>
      <c r="J9" s="47">
        <v>20.5</v>
      </c>
      <c r="K9" s="39">
        <v>4401</v>
      </c>
      <c r="L9" s="112">
        <v>47.251539999999999</v>
      </c>
      <c r="M9" s="64">
        <v>86614.93</v>
      </c>
      <c r="N9" s="67">
        <v>112.11199999999999</v>
      </c>
      <c r="O9" s="80">
        <v>254551.37</v>
      </c>
      <c r="P9" s="49">
        <v>868</v>
      </c>
      <c r="Q9" s="46">
        <v>65222</v>
      </c>
      <c r="R9" s="44">
        <v>17742</v>
      </c>
      <c r="S9" s="47">
        <v>19.2</v>
      </c>
      <c r="T9" s="39">
        <v>3750</v>
      </c>
      <c r="U9" s="40">
        <v>40.191369999999999</v>
      </c>
      <c r="V9" s="64">
        <v>86093.18</v>
      </c>
      <c r="W9" s="67">
        <v>113.12</v>
      </c>
      <c r="X9" s="80">
        <v>244136.02</v>
      </c>
      <c r="Y9" s="49">
        <v>1151</v>
      </c>
      <c r="Z9" s="46">
        <v>87176</v>
      </c>
      <c r="AA9" s="44">
        <v>17929</v>
      </c>
      <c r="AB9" s="47">
        <v>22.9</v>
      </c>
      <c r="AC9" s="39">
        <v>4074</v>
      </c>
      <c r="AD9" s="40">
        <v>43.600369999999998</v>
      </c>
      <c r="AE9" s="64">
        <v>82224.56</v>
      </c>
      <c r="AF9" s="67">
        <v>115.142</v>
      </c>
      <c r="AG9" s="80">
        <v>242145.94</v>
      </c>
      <c r="AH9" s="49">
        <v>1189</v>
      </c>
      <c r="AI9" s="46">
        <v>90054</v>
      </c>
      <c r="AJ9" s="44">
        <v>17929</v>
      </c>
      <c r="AK9" s="47">
        <v>21.8</v>
      </c>
      <c r="AL9" s="39">
        <v>3397</v>
      </c>
      <c r="AM9" s="40">
        <v>36.290489999999998</v>
      </c>
      <c r="AN9" s="64">
        <v>78163.77</v>
      </c>
      <c r="AO9" s="67">
        <v>124.07</v>
      </c>
      <c r="AP9" s="80">
        <v>341416</v>
      </c>
      <c r="AQ9" s="49">
        <v>1163</v>
      </c>
      <c r="AR9" s="46">
        <v>184996</v>
      </c>
      <c r="AS9" s="44">
        <v>18889</v>
      </c>
      <c r="AT9" s="47">
        <v>24.4</v>
      </c>
      <c r="AU9" s="39">
        <v>3731</v>
      </c>
      <c r="AV9" s="40">
        <v>40.103459999999998</v>
      </c>
      <c r="AW9" s="64">
        <v>64271.08</v>
      </c>
      <c r="AX9" s="67">
        <v>111.63</v>
      </c>
      <c r="AY9" s="80">
        <v>305456</v>
      </c>
      <c r="AZ9" s="49">
        <v>1290</v>
      </c>
      <c r="BA9" s="140">
        <v>104013</v>
      </c>
      <c r="BB9" s="44">
        <v>18059</v>
      </c>
      <c r="BC9" s="47">
        <v>19.600000000000001</v>
      </c>
      <c r="BD9" s="39">
        <v>4124</v>
      </c>
      <c r="BE9" s="40">
        <v>44.178229999999999</v>
      </c>
      <c r="BF9" s="64">
        <v>63008.62</v>
      </c>
      <c r="BG9" s="67">
        <v>119.35899999999999</v>
      </c>
      <c r="BH9" s="80">
        <v>326122.23</v>
      </c>
      <c r="BI9" s="49">
        <v>1029</v>
      </c>
      <c r="BJ9" s="140">
        <v>87677</v>
      </c>
      <c r="BK9" s="44">
        <v>148930</v>
      </c>
      <c r="BL9" s="47">
        <v>21.6</v>
      </c>
      <c r="BM9" s="39">
        <v>3020</v>
      </c>
      <c r="BN9" s="40">
        <v>32.599400000000003</v>
      </c>
      <c r="BO9" s="64">
        <v>80092.44</v>
      </c>
      <c r="BP9" s="67">
        <v>113.711</v>
      </c>
      <c r="BQ9" s="80">
        <v>450224</v>
      </c>
      <c r="BR9" s="49">
        <v>905</v>
      </c>
      <c r="BS9" s="140">
        <v>78834</v>
      </c>
      <c r="BT9" s="44">
        <v>20307</v>
      </c>
      <c r="BU9" s="47">
        <v>23.1</v>
      </c>
      <c r="BV9" s="171">
        <f t="shared" si="0"/>
        <v>15.278520853540252</v>
      </c>
      <c r="BW9" s="171">
        <f t="shared" si="1"/>
        <v>2.7322801799612928</v>
      </c>
      <c r="BX9" s="174">
        <f t="shared" si="2"/>
        <v>26.520675496688742</v>
      </c>
      <c r="BY9" t="s">
        <v>47</v>
      </c>
      <c r="BZ9" s="83">
        <f>((BD9*11.7)+30564.22)*1.21</f>
        <v>95366.174199999979</v>
      </c>
      <c r="CA9" s="83">
        <f>BG9*3.9*1000</f>
        <v>465500.1</v>
      </c>
    </row>
    <row r="10" spans="1:79" x14ac:dyDescent="0.25">
      <c r="A10" s="48" t="s">
        <v>40</v>
      </c>
      <c r="B10" s="39">
        <v>3101</v>
      </c>
      <c r="C10" s="40">
        <v>33353.94</v>
      </c>
      <c r="D10" s="63">
        <v>77676.92</v>
      </c>
      <c r="E10" s="67">
        <v>126.041</v>
      </c>
      <c r="F10" s="81">
        <v>302133.99</v>
      </c>
      <c r="G10" s="49">
        <v>801</v>
      </c>
      <c r="H10" s="46">
        <v>59644</v>
      </c>
      <c r="I10" s="44">
        <v>18383</v>
      </c>
      <c r="J10" s="47">
        <v>23.7</v>
      </c>
      <c r="K10" s="39">
        <v>3524</v>
      </c>
      <c r="L10" s="112">
        <v>37.816670000000002</v>
      </c>
      <c r="M10" s="63">
        <v>79215.41</v>
      </c>
      <c r="N10" s="67">
        <v>113.883</v>
      </c>
      <c r="O10" s="81">
        <v>257891.29</v>
      </c>
      <c r="P10" s="49">
        <v>775</v>
      </c>
      <c r="Q10" s="46">
        <v>58234</v>
      </c>
      <c r="R10" s="44">
        <v>18333</v>
      </c>
      <c r="S10" s="47">
        <v>21.7</v>
      </c>
      <c r="T10" s="39">
        <v>3778</v>
      </c>
      <c r="U10" s="40">
        <v>40.481670000000001</v>
      </c>
      <c r="V10" s="63">
        <v>86321.32</v>
      </c>
      <c r="W10" s="67">
        <v>109.185</v>
      </c>
      <c r="X10" s="81">
        <v>239114</v>
      </c>
      <c r="Y10" s="49">
        <v>990</v>
      </c>
      <c r="Z10" s="46">
        <v>74982</v>
      </c>
      <c r="AA10" s="44">
        <v>18527</v>
      </c>
      <c r="AB10" s="47">
        <v>22.4</v>
      </c>
      <c r="AC10" s="39">
        <v>3478</v>
      </c>
      <c r="AD10" s="40">
        <v>37.354309999999998</v>
      </c>
      <c r="AE10" s="63">
        <v>78422.039999999994</v>
      </c>
      <c r="AF10" s="67">
        <v>119.214</v>
      </c>
      <c r="AG10" s="81">
        <v>247321.99</v>
      </c>
      <c r="AH10" s="49">
        <v>1024</v>
      </c>
      <c r="AI10" s="46">
        <v>77557</v>
      </c>
      <c r="AJ10" s="44">
        <v>18527</v>
      </c>
      <c r="AK10" s="47">
        <v>23.2</v>
      </c>
      <c r="AL10" s="39">
        <v>4251</v>
      </c>
      <c r="AM10" s="40">
        <v>45.470770000000002</v>
      </c>
      <c r="AN10" s="63">
        <v>86631.96</v>
      </c>
      <c r="AO10" s="67">
        <v>123.57</v>
      </c>
      <c r="AP10" s="81">
        <v>340418.75</v>
      </c>
      <c r="AQ10" s="49">
        <v>943</v>
      </c>
      <c r="AR10" s="139">
        <v>75001</v>
      </c>
      <c r="AS10" s="44">
        <v>19519</v>
      </c>
      <c r="AT10" s="47">
        <v>22.3</v>
      </c>
      <c r="AU10" s="39">
        <v>3287</v>
      </c>
      <c r="AV10" s="40">
        <v>35.305660000000003</v>
      </c>
      <c r="AW10" s="63">
        <v>60958.37</v>
      </c>
      <c r="AX10" s="67">
        <v>111.92</v>
      </c>
      <c r="AY10" s="81">
        <v>306001.23</v>
      </c>
      <c r="AZ10" s="49">
        <v>1192</v>
      </c>
      <c r="BA10" s="144">
        <v>96111</v>
      </c>
      <c r="BB10" s="44">
        <v>18661</v>
      </c>
      <c r="BC10" s="47">
        <v>20.8</v>
      </c>
      <c r="BD10" s="39">
        <v>3044</v>
      </c>
      <c r="BE10" s="40">
        <v>32.58746</v>
      </c>
      <c r="BF10" s="63">
        <v>55817.65</v>
      </c>
      <c r="BG10" s="67">
        <v>118.43300000000001</v>
      </c>
      <c r="BH10" s="81">
        <v>324383</v>
      </c>
      <c r="BI10" s="49">
        <v>817</v>
      </c>
      <c r="BJ10" s="144">
        <v>69613</v>
      </c>
      <c r="BK10" s="44">
        <v>19561</v>
      </c>
      <c r="BL10" s="47">
        <v>22.1</v>
      </c>
      <c r="BM10" s="39">
        <v>2741</v>
      </c>
      <c r="BN10" s="40">
        <v>29.743069999999999</v>
      </c>
      <c r="BO10" s="63">
        <v>76315</v>
      </c>
      <c r="BP10" s="67">
        <v>106.86499999999999</v>
      </c>
      <c r="BQ10" s="81">
        <v>428726</v>
      </c>
      <c r="BR10" s="49">
        <v>718</v>
      </c>
      <c r="BS10" s="144">
        <v>62544</v>
      </c>
      <c r="BT10" s="44">
        <v>20984</v>
      </c>
      <c r="BU10" s="47">
        <v>23.1</v>
      </c>
      <c r="BV10" s="171">
        <f t="shared" si="0"/>
        <v>18.33694152431012</v>
      </c>
      <c r="BW10" s="171">
        <f t="shared" si="1"/>
        <v>2.7389578918038047</v>
      </c>
      <c r="BX10" s="174">
        <f t="shared" si="2"/>
        <v>27.842028456767604</v>
      </c>
      <c r="BY10" t="s">
        <v>51</v>
      </c>
      <c r="BZ10" s="83">
        <f t="shared" ref="BZ10:BZ15" si="4">((BD10*11.7)+30564.22)*1.21</f>
        <v>80076.614199999982</v>
      </c>
      <c r="CA10" s="83">
        <f t="shared" ref="CA10:CA15" si="5">BG10*3.9*1000</f>
        <v>461888.7</v>
      </c>
    </row>
    <row r="11" spans="1:79" x14ac:dyDescent="0.25">
      <c r="A11" s="48" t="s">
        <v>7</v>
      </c>
      <c r="B11" s="39">
        <v>2968</v>
      </c>
      <c r="C11" s="40">
        <v>31960.79</v>
      </c>
      <c r="D11" s="64">
        <v>76428.34</v>
      </c>
      <c r="E11" s="68">
        <v>131.953</v>
      </c>
      <c r="F11" s="80">
        <v>314390.33</v>
      </c>
      <c r="G11" s="49">
        <v>882</v>
      </c>
      <c r="H11" s="46">
        <v>65676</v>
      </c>
      <c r="I11" s="44">
        <v>18383</v>
      </c>
      <c r="J11" s="47">
        <v>23.7</v>
      </c>
      <c r="K11" s="39">
        <v>4549</v>
      </c>
      <c r="L11" s="112">
        <v>48.913269999999997</v>
      </c>
      <c r="M11" s="64">
        <v>87918.18</v>
      </c>
      <c r="N11" s="68">
        <v>110.913</v>
      </c>
      <c r="O11" s="80">
        <v>252289.96</v>
      </c>
      <c r="P11" s="49">
        <v>987</v>
      </c>
      <c r="Q11" s="46">
        <v>74164</v>
      </c>
      <c r="R11" s="44">
        <v>18333</v>
      </c>
      <c r="S11" s="113">
        <v>20</v>
      </c>
      <c r="T11" s="39">
        <v>3657</v>
      </c>
      <c r="U11" s="40">
        <v>39.091250000000002</v>
      </c>
      <c r="V11" s="64">
        <v>85228.64</v>
      </c>
      <c r="W11" s="68">
        <v>120.36199999999999</v>
      </c>
      <c r="X11" s="80">
        <v>253378.83</v>
      </c>
      <c r="Y11" s="49">
        <v>989</v>
      </c>
      <c r="Z11" s="46">
        <v>74906</v>
      </c>
      <c r="AA11" s="44">
        <v>18527</v>
      </c>
      <c r="AB11" s="125">
        <v>22.06</v>
      </c>
      <c r="AC11" s="39">
        <v>3060</v>
      </c>
      <c r="AD11" s="136">
        <v>32.7395</v>
      </c>
      <c r="AE11" s="64">
        <v>75612.800000000003</v>
      </c>
      <c r="AF11" s="68">
        <v>127.794</v>
      </c>
      <c r="AG11" s="80">
        <v>258227.31</v>
      </c>
      <c r="AH11" s="49">
        <v>1240</v>
      </c>
      <c r="AI11" s="46">
        <v>93916</v>
      </c>
      <c r="AJ11" s="44">
        <v>18527</v>
      </c>
      <c r="AK11" s="125">
        <v>24.26</v>
      </c>
      <c r="AL11" s="39">
        <v>3323</v>
      </c>
      <c r="AM11" s="136">
        <v>35.456530000000001</v>
      </c>
      <c r="AN11" s="64">
        <v>77394.5</v>
      </c>
      <c r="AO11" s="68">
        <v>126.07</v>
      </c>
      <c r="AP11" s="80">
        <v>345414.74</v>
      </c>
      <c r="AQ11" s="49">
        <v>1119</v>
      </c>
      <c r="AR11" s="46">
        <v>88999</v>
      </c>
      <c r="AS11" s="44">
        <v>19519</v>
      </c>
      <c r="AT11" s="125">
        <v>24.81</v>
      </c>
      <c r="AU11" s="39">
        <v>3368</v>
      </c>
      <c r="AV11" s="136">
        <v>36.263039999999997</v>
      </c>
      <c r="AW11" s="64">
        <v>61619.39</v>
      </c>
      <c r="AX11" s="68">
        <v>121.349</v>
      </c>
      <c r="AY11" s="80">
        <v>323707</v>
      </c>
      <c r="AZ11" s="49">
        <v>1338</v>
      </c>
      <c r="BA11" s="140">
        <v>107883</v>
      </c>
      <c r="BB11" s="44">
        <v>18661</v>
      </c>
      <c r="BC11" s="125">
        <v>23.4</v>
      </c>
      <c r="BD11" s="39">
        <v>4399</v>
      </c>
      <c r="BE11" s="136">
        <v>46.956299999999999</v>
      </c>
      <c r="BF11" s="64">
        <v>64729.67</v>
      </c>
      <c r="BG11" s="68">
        <v>112.773</v>
      </c>
      <c r="BH11" s="80">
        <v>313752.42</v>
      </c>
      <c r="BI11" s="49">
        <v>871</v>
      </c>
      <c r="BJ11" s="140">
        <v>74214</v>
      </c>
      <c r="BK11" s="44">
        <v>19561</v>
      </c>
      <c r="BL11" s="125">
        <v>20.3</v>
      </c>
      <c r="BM11" s="39">
        <v>2399</v>
      </c>
      <c r="BN11" s="136">
        <v>25.928070000000002</v>
      </c>
      <c r="BO11" s="64">
        <v>71270.22</v>
      </c>
      <c r="BP11" s="68">
        <v>103.277</v>
      </c>
      <c r="BQ11" s="80">
        <v>417458</v>
      </c>
      <c r="BR11" s="49">
        <v>747</v>
      </c>
      <c r="BS11" s="140">
        <v>65070</v>
      </c>
      <c r="BT11" s="44">
        <v>20984</v>
      </c>
      <c r="BU11" s="47">
        <v>22.8</v>
      </c>
      <c r="BV11" s="171">
        <f t="shared" si="0"/>
        <v>14.714632871107069</v>
      </c>
      <c r="BW11" s="171">
        <f t="shared" si="1"/>
        <v>2.7821590274267778</v>
      </c>
      <c r="BX11" s="174">
        <f t="shared" si="2"/>
        <v>29.708303459774907</v>
      </c>
      <c r="BY11" t="s">
        <v>48</v>
      </c>
      <c r="BZ11" s="83">
        <f t="shared" si="4"/>
        <v>99259.349199999982</v>
      </c>
      <c r="CA11" s="83">
        <f t="shared" si="5"/>
        <v>439814.69999999995</v>
      </c>
    </row>
    <row r="12" spans="1:79" x14ac:dyDescent="0.25">
      <c r="A12" s="48" t="s">
        <v>8</v>
      </c>
      <c r="B12" s="39">
        <v>6834</v>
      </c>
      <c r="C12" s="40">
        <v>73.299930000000003</v>
      </c>
      <c r="D12" s="63">
        <v>113478.41</v>
      </c>
      <c r="E12" s="67">
        <v>115.143</v>
      </c>
      <c r="F12" s="81">
        <v>279542.48</v>
      </c>
      <c r="G12" s="49">
        <v>1156</v>
      </c>
      <c r="H12" s="46">
        <v>86079</v>
      </c>
      <c r="I12" s="44">
        <v>17790</v>
      </c>
      <c r="J12" s="47">
        <v>16.8</v>
      </c>
      <c r="K12" s="39">
        <v>5398</v>
      </c>
      <c r="L12" s="114">
        <v>57.95</v>
      </c>
      <c r="M12" s="63">
        <v>95005.45</v>
      </c>
      <c r="N12" s="67">
        <v>108.31100000000001</v>
      </c>
      <c r="O12" s="81">
        <v>247382.49</v>
      </c>
      <c r="P12" s="49">
        <v>966</v>
      </c>
      <c r="Q12" s="46">
        <v>72586</v>
      </c>
      <c r="R12" s="44">
        <v>17742</v>
      </c>
      <c r="S12" s="47">
        <v>15.7</v>
      </c>
      <c r="T12" s="39">
        <v>8680</v>
      </c>
      <c r="U12" s="40">
        <v>92.916589999999999</v>
      </c>
      <c r="V12" s="63">
        <v>127527.74</v>
      </c>
      <c r="W12" s="67">
        <v>105.753</v>
      </c>
      <c r="X12" s="81">
        <v>234734.09</v>
      </c>
      <c r="Y12" s="49">
        <v>1054</v>
      </c>
      <c r="Z12" s="46">
        <v>79829</v>
      </c>
      <c r="AA12" s="44">
        <v>17929</v>
      </c>
      <c r="AB12" s="47">
        <v>14.7</v>
      </c>
      <c r="AC12" s="39">
        <v>5783</v>
      </c>
      <c r="AD12" s="40">
        <v>61.645449999999997</v>
      </c>
      <c r="AE12" s="63">
        <v>93210.16</v>
      </c>
      <c r="AF12" s="67">
        <v>111.294</v>
      </c>
      <c r="AG12" s="81">
        <v>237255.46</v>
      </c>
      <c r="AH12" s="49">
        <v>932</v>
      </c>
      <c r="AI12" s="46">
        <v>70589</v>
      </c>
      <c r="AJ12" s="44">
        <v>17929</v>
      </c>
      <c r="AK12" s="47">
        <v>16.600000000000001</v>
      </c>
      <c r="AL12" s="39">
        <v>6810</v>
      </c>
      <c r="AM12" s="40">
        <v>72.738249999999994</v>
      </c>
      <c r="AN12" s="63">
        <v>103465.12</v>
      </c>
      <c r="AO12" s="67">
        <v>114.023</v>
      </c>
      <c r="AP12" s="81">
        <v>321324.21999999997</v>
      </c>
      <c r="AQ12" s="49">
        <v>1097</v>
      </c>
      <c r="AR12" s="46">
        <v>85817</v>
      </c>
      <c r="AS12" s="44">
        <v>18889</v>
      </c>
      <c r="AT12" s="47">
        <v>15.8</v>
      </c>
      <c r="AU12" s="39">
        <v>5952</v>
      </c>
      <c r="AV12" s="40">
        <v>64.026319999999998</v>
      </c>
      <c r="AW12" s="63">
        <v>80788.91</v>
      </c>
      <c r="AX12" s="67">
        <v>115.736</v>
      </c>
      <c r="AY12" s="81">
        <v>313167.26</v>
      </c>
      <c r="AZ12" s="49">
        <v>1354</v>
      </c>
      <c r="BA12" s="143">
        <v>109173</v>
      </c>
      <c r="BB12" s="44">
        <v>18069</v>
      </c>
      <c r="BC12" s="47">
        <v>15.3</v>
      </c>
      <c r="BD12" s="39">
        <v>5861</v>
      </c>
      <c r="BE12" s="40">
        <v>62.614620000000002</v>
      </c>
      <c r="BF12" s="63">
        <v>74441.509999999995</v>
      </c>
      <c r="BG12" s="67">
        <v>109.67100000000001</v>
      </c>
      <c r="BH12" s="81">
        <v>307926</v>
      </c>
      <c r="BI12" s="49">
        <v>834</v>
      </c>
      <c r="BJ12" s="143">
        <v>71062</v>
      </c>
      <c r="BK12" s="44">
        <v>18930</v>
      </c>
      <c r="BL12" s="47">
        <v>15.7</v>
      </c>
      <c r="BM12" s="39">
        <v>6890</v>
      </c>
      <c r="BN12" s="40">
        <v>75.227800000000002</v>
      </c>
      <c r="BO12" s="63">
        <v>136464</v>
      </c>
      <c r="BP12" s="67">
        <v>102.562</v>
      </c>
      <c r="BQ12" s="81">
        <v>415212</v>
      </c>
      <c r="BR12" s="49">
        <v>1011</v>
      </c>
      <c r="BS12" s="143">
        <v>88067</v>
      </c>
      <c r="BT12" s="44">
        <v>20307</v>
      </c>
      <c r="BU12" s="47">
        <v>14.9</v>
      </c>
      <c r="BV12" s="171">
        <f t="shared" si="0"/>
        <v>12.701161917761473</v>
      </c>
      <c r="BW12" s="171">
        <f t="shared" si="1"/>
        <v>2.807724922723418</v>
      </c>
      <c r="BX12" s="174">
        <f t="shared" si="2"/>
        <v>19.80609579100145</v>
      </c>
      <c r="BY12" t="s">
        <v>49</v>
      </c>
      <c r="BZ12" s="83">
        <f t="shared" si="4"/>
        <v>119956.8832</v>
      </c>
      <c r="CA12" s="83">
        <f t="shared" si="5"/>
        <v>427716.9</v>
      </c>
    </row>
    <row r="13" spans="1:79" x14ac:dyDescent="0.25">
      <c r="A13" s="48" t="s">
        <v>9</v>
      </c>
      <c r="B13" s="39">
        <v>18624</v>
      </c>
      <c r="C13" s="40">
        <v>199.33774</v>
      </c>
      <c r="D13" s="64">
        <v>226439.4</v>
      </c>
      <c r="E13" s="67">
        <v>121.063</v>
      </c>
      <c r="F13" s="80">
        <v>291816.26</v>
      </c>
      <c r="G13" s="49">
        <v>965</v>
      </c>
      <c r="H13" s="46">
        <v>71856</v>
      </c>
      <c r="I13" s="44">
        <v>18383</v>
      </c>
      <c r="J13" s="47">
        <v>10.9</v>
      </c>
      <c r="K13" s="39">
        <v>18295</v>
      </c>
      <c r="L13" s="112">
        <v>195.72018</v>
      </c>
      <c r="M13" s="64">
        <v>203054.96</v>
      </c>
      <c r="N13" s="67">
        <v>117.005</v>
      </c>
      <c r="O13" s="80">
        <v>263027</v>
      </c>
      <c r="P13" s="49">
        <v>956</v>
      </c>
      <c r="Q13" s="46">
        <v>71835</v>
      </c>
      <c r="R13" s="44">
        <v>18333</v>
      </c>
      <c r="S13" s="47">
        <v>9.4</v>
      </c>
      <c r="T13" s="39">
        <v>14943</v>
      </c>
      <c r="U13" s="40">
        <v>159.44673</v>
      </c>
      <c r="V13" s="64">
        <v>148604.16</v>
      </c>
      <c r="W13" s="67">
        <v>113.85299999999999</v>
      </c>
      <c r="X13" s="80">
        <v>245071.93</v>
      </c>
      <c r="Y13" s="49">
        <v>1006</v>
      </c>
      <c r="Z13" s="46">
        <v>76193</v>
      </c>
      <c r="AA13" s="44">
        <v>18527</v>
      </c>
      <c r="AB13" s="47">
        <v>11.3</v>
      </c>
      <c r="AC13" s="39">
        <v>13096</v>
      </c>
      <c r="AD13" s="40">
        <v>139.98490000000001</v>
      </c>
      <c r="AE13" s="64">
        <v>140902.24</v>
      </c>
      <c r="AF13" s="67">
        <v>119.91200000000001</v>
      </c>
      <c r="AG13" s="80">
        <v>248209.65</v>
      </c>
      <c r="AH13" s="49">
        <v>1295</v>
      </c>
      <c r="AI13" s="46">
        <v>98082</v>
      </c>
      <c r="AJ13" s="44">
        <v>18527</v>
      </c>
      <c r="AK13" s="47">
        <v>12.2</v>
      </c>
      <c r="AL13" s="39">
        <v>14173</v>
      </c>
      <c r="AM13" s="40">
        <v>151.03326000000001</v>
      </c>
      <c r="AN13" s="64">
        <v>175686.89</v>
      </c>
      <c r="AO13" s="67">
        <v>117.983</v>
      </c>
      <c r="AP13" s="80">
        <v>329236.62</v>
      </c>
      <c r="AQ13" s="49">
        <v>1196</v>
      </c>
      <c r="AR13" s="46">
        <v>95123</v>
      </c>
      <c r="AS13" s="44">
        <v>19519</v>
      </c>
      <c r="AT13" s="47">
        <v>11</v>
      </c>
      <c r="AU13" s="39">
        <v>15074</v>
      </c>
      <c r="AV13" s="40">
        <v>161.41550000000001</v>
      </c>
      <c r="AW13" s="64">
        <v>148032.46</v>
      </c>
      <c r="AX13" s="67">
        <v>122.193</v>
      </c>
      <c r="AY13" s="80">
        <v>325292.83</v>
      </c>
      <c r="AZ13" s="49">
        <v>814</v>
      </c>
      <c r="BA13" s="140">
        <v>65633</v>
      </c>
      <c r="BB13" s="44">
        <v>18661</v>
      </c>
      <c r="BC13" s="47">
        <v>10.6</v>
      </c>
      <c r="BD13" s="39">
        <v>15886</v>
      </c>
      <c r="BE13" s="40">
        <v>169.99844999999999</v>
      </c>
      <c r="BF13" s="64">
        <v>141044.60999999999</v>
      </c>
      <c r="BG13" s="67">
        <v>118.378</v>
      </c>
      <c r="BH13" s="80">
        <v>324279.73</v>
      </c>
      <c r="BI13" s="49">
        <v>1014</v>
      </c>
      <c r="BJ13" s="140">
        <v>86399</v>
      </c>
      <c r="BK13" s="44">
        <v>19551</v>
      </c>
      <c r="BL13" s="47">
        <v>9.3000000000000007</v>
      </c>
      <c r="BM13" s="39">
        <v>10399</v>
      </c>
      <c r="BN13" s="40">
        <v>113.96182</v>
      </c>
      <c r="BO13" s="64">
        <v>187687</v>
      </c>
      <c r="BP13" s="67">
        <v>108.77200000000001</v>
      </c>
      <c r="BQ13" s="80">
        <v>400465</v>
      </c>
      <c r="BR13" s="49">
        <v>760</v>
      </c>
      <c r="BS13" s="140">
        <v>66203</v>
      </c>
      <c r="BT13" s="44">
        <v>20984</v>
      </c>
      <c r="BU13" s="47">
        <v>10.1</v>
      </c>
      <c r="BV13" s="171">
        <f t="shared" si="0"/>
        <v>8.878547777917662</v>
      </c>
      <c r="BW13" s="171">
        <f t="shared" si="1"/>
        <v>2.7393580732906453</v>
      </c>
      <c r="BX13" s="174">
        <f t="shared" si="2"/>
        <v>18.048562361765555</v>
      </c>
      <c r="BY13" t="s">
        <v>50</v>
      </c>
      <c r="BZ13" s="83">
        <f t="shared" si="4"/>
        <v>261880.80819999997</v>
      </c>
      <c r="CA13" s="83">
        <f t="shared" si="5"/>
        <v>461674.2</v>
      </c>
    </row>
    <row r="14" spans="1:79" x14ac:dyDescent="0.25">
      <c r="A14" s="48" t="s">
        <v>10</v>
      </c>
      <c r="B14" s="61">
        <v>24004</v>
      </c>
      <c r="C14" s="105">
        <v>256.75430999999998</v>
      </c>
      <c r="D14" s="63">
        <v>277898.84999999998</v>
      </c>
      <c r="E14" s="67">
        <v>117.745</v>
      </c>
      <c r="F14" s="81">
        <v>284935.5</v>
      </c>
      <c r="G14" s="49">
        <v>966</v>
      </c>
      <c r="H14" s="46">
        <v>71931</v>
      </c>
      <c r="I14" s="44">
        <v>17790</v>
      </c>
      <c r="J14" s="47">
        <v>7.4</v>
      </c>
      <c r="K14" s="61">
        <v>25932</v>
      </c>
      <c r="L14" s="115">
        <v>277.79545999999999</v>
      </c>
      <c r="M14" s="63">
        <v>267424.44</v>
      </c>
      <c r="N14" s="67">
        <v>114.595</v>
      </c>
      <c r="O14" s="81">
        <v>259233.67</v>
      </c>
      <c r="P14" s="49">
        <v>560</v>
      </c>
      <c r="Q14" s="46">
        <v>42079</v>
      </c>
      <c r="R14" s="44">
        <v>17742</v>
      </c>
      <c r="S14" s="47">
        <v>4.5999999999999996</v>
      </c>
      <c r="T14" s="61">
        <v>21830</v>
      </c>
      <c r="U14" s="105">
        <v>232.84501</v>
      </c>
      <c r="V14" s="63">
        <v>237491.71</v>
      </c>
      <c r="W14" s="67">
        <v>117.465</v>
      </c>
      <c r="X14" s="81">
        <v>249680.99</v>
      </c>
      <c r="Y14" s="49">
        <v>926</v>
      </c>
      <c r="Z14" s="46">
        <v>70134</v>
      </c>
      <c r="AA14" s="44">
        <v>17929</v>
      </c>
      <c r="AB14" s="47">
        <v>5.9</v>
      </c>
      <c r="AC14" s="61">
        <v>21284</v>
      </c>
      <c r="AD14" s="138">
        <v>227.14931999999999</v>
      </c>
      <c r="AE14" s="63">
        <v>193966.82</v>
      </c>
      <c r="AF14" s="67">
        <v>119.01900000000001</v>
      </c>
      <c r="AG14" s="81">
        <v>247073.67</v>
      </c>
      <c r="AH14" s="49">
        <v>918</v>
      </c>
      <c r="AI14" s="46">
        <v>69528</v>
      </c>
      <c r="AJ14" s="44">
        <v>18929</v>
      </c>
      <c r="AK14" s="47">
        <v>6.8</v>
      </c>
      <c r="AL14" s="61">
        <v>17830</v>
      </c>
      <c r="AM14" s="105">
        <v>189.8168</v>
      </c>
      <c r="AN14" s="63">
        <v>211462.03</v>
      </c>
      <c r="AO14" s="67">
        <v>118.80200000000001</v>
      </c>
      <c r="AP14" s="81">
        <v>330873</v>
      </c>
      <c r="AQ14" s="49">
        <v>1082</v>
      </c>
      <c r="AR14" s="46">
        <v>86056</v>
      </c>
      <c r="AS14" s="44">
        <v>18889</v>
      </c>
      <c r="AT14" s="47">
        <v>8.1</v>
      </c>
      <c r="AU14" s="61">
        <v>23513</v>
      </c>
      <c r="AV14" s="138">
        <v>251.72074000000001</v>
      </c>
      <c r="AW14" s="63">
        <v>210384.81</v>
      </c>
      <c r="AX14" s="67">
        <v>121.209</v>
      </c>
      <c r="AY14" s="81">
        <v>328805.94</v>
      </c>
      <c r="AZ14" s="49">
        <v>1012</v>
      </c>
      <c r="BA14" s="144">
        <v>81598</v>
      </c>
      <c r="BB14" s="44">
        <v>18059</v>
      </c>
      <c r="BC14" s="47">
        <v>7.1</v>
      </c>
      <c r="BD14" s="61">
        <v>23018</v>
      </c>
      <c r="BE14" s="138">
        <v>245.63711000000001</v>
      </c>
      <c r="BF14" s="63">
        <v>155337</v>
      </c>
      <c r="BG14" s="67">
        <v>117.291</v>
      </c>
      <c r="BH14" s="81">
        <v>266312.5</v>
      </c>
      <c r="BI14" s="49">
        <v>818</v>
      </c>
      <c r="BJ14" s="144">
        <v>69699</v>
      </c>
      <c r="BK14" s="44">
        <v>18930</v>
      </c>
      <c r="BL14" s="47">
        <v>5.5</v>
      </c>
      <c r="BM14" s="61">
        <v>18164</v>
      </c>
      <c r="BN14" s="138">
        <v>198.61635000000001</v>
      </c>
      <c r="BO14" s="63">
        <v>299635</v>
      </c>
      <c r="BP14" s="67">
        <v>111.57</v>
      </c>
      <c r="BQ14" s="81">
        <v>409252</v>
      </c>
      <c r="BR14" s="49">
        <v>977</v>
      </c>
      <c r="BS14" s="144">
        <v>85105</v>
      </c>
      <c r="BT14" s="44">
        <v>20307</v>
      </c>
      <c r="BU14" s="47">
        <v>6.6</v>
      </c>
      <c r="BV14" s="171">
        <f t="shared" si="0"/>
        <v>6.7485011729950477</v>
      </c>
      <c r="BW14" s="171">
        <f t="shared" si="1"/>
        <v>2.2705280030010826</v>
      </c>
      <c r="BX14" s="174">
        <f t="shared" si="2"/>
        <v>16.496091169345959</v>
      </c>
      <c r="BY14" t="s">
        <v>52</v>
      </c>
      <c r="BZ14" s="83">
        <f t="shared" si="4"/>
        <v>362848.5321999999</v>
      </c>
      <c r="CA14" s="83">
        <f t="shared" si="5"/>
        <v>457434.89999999997</v>
      </c>
    </row>
    <row r="15" spans="1:79" ht="15.75" thickBot="1" x14ac:dyDescent="0.3">
      <c r="A15" s="52" t="s">
        <v>11</v>
      </c>
      <c r="B15" s="62">
        <v>31310</v>
      </c>
      <c r="C15" s="51">
        <v>334167.03000000003</v>
      </c>
      <c r="D15" s="65">
        <v>347279.76</v>
      </c>
      <c r="E15" s="69">
        <v>118.001</v>
      </c>
      <c r="F15" s="82">
        <v>285467</v>
      </c>
      <c r="G15" s="53">
        <v>651</v>
      </c>
      <c r="H15" s="54">
        <v>48475</v>
      </c>
      <c r="I15" s="75">
        <v>18383</v>
      </c>
      <c r="J15" s="32">
        <v>4.8</v>
      </c>
      <c r="K15" s="62">
        <v>32307</v>
      </c>
      <c r="L15" s="116">
        <v>346.70283000000001</v>
      </c>
      <c r="M15" s="65">
        <v>321466.68</v>
      </c>
      <c r="N15" s="69">
        <v>112.63200000000001</v>
      </c>
      <c r="O15" s="82">
        <v>255532.37</v>
      </c>
      <c r="P15" s="53">
        <v>312</v>
      </c>
      <c r="Q15" s="54">
        <v>23444</v>
      </c>
      <c r="R15" s="75">
        <v>18333</v>
      </c>
      <c r="S15" s="32">
        <v>0.9</v>
      </c>
      <c r="T15" s="62">
        <v>26387</v>
      </c>
      <c r="U15" s="51">
        <v>281.64067</v>
      </c>
      <c r="V15" s="65">
        <v>275939.19</v>
      </c>
      <c r="W15" s="69">
        <v>110.988</v>
      </c>
      <c r="X15" s="82">
        <v>241415.33</v>
      </c>
      <c r="Y15" s="53">
        <v>882</v>
      </c>
      <c r="Z15" s="54">
        <v>64125</v>
      </c>
      <c r="AA15" s="75">
        <v>18527</v>
      </c>
      <c r="AB15" s="32">
        <v>3</v>
      </c>
      <c r="AC15" s="62">
        <v>28829</v>
      </c>
      <c r="AD15" s="138">
        <v>308.09553</v>
      </c>
      <c r="AE15" s="65">
        <v>243245.85</v>
      </c>
      <c r="AF15" s="69">
        <v>112.807</v>
      </c>
      <c r="AG15" s="82">
        <v>239178.46</v>
      </c>
      <c r="AH15" s="53">
        <v>688</v>
      </c>
      <c r="AI15" s="54">
        <v>52108</v>
      </c>
      <c r="AJ15" s="75">
        <v>18527</v>
      </c>
      <c r="AK15" s="32">
        <v>2.7</v>
      </c>
      <c r="AL15" s="62">
        <v>25972</v>
      </c>
      <c r="AM15" s="51">
        <v>277.49007</v>
      </c>
      <c r="AN15" s="65">
        <v>292334.62</v>
      </c>
      <c r="AO15" s="69">
        <v>115.932</v>
      </c>
      <c r="AP15" s="82">
        <v>325138.56</v>
      </c>
      <c r="AQ15" s="53">
        <v>703</v>
      </c>
      <c r="AR15" s="54">
        <v>55912</v>
      </c>
      <c r="AS15" s="75">
        <v>19519</v>
      </c>
      <c r="AT15" s="32">
        <v>3.03</v>
      </c>
      <c r="AU15" s="62">
        <v>26898</v>
      </c>
      <c r="AV15" s="51">
        <v>288.16656</v>
      </c>
      <c r="AW15" s="65">
        <v>235549.29</v>
      </c>
      <c r="AX15" s="69">
        <v>126.077</v>
      </c>
      <c r="AY15" s="82">
        <v>332586.59999999998</v>
      </c>
      <c r="AZ15" s="53">
        <v>430</v>
      </c>
      <c r="BA15" s="141">
        <v>34671</v>
      </c>
      <c r="BB15" s="75">
        <v>18661</v>
      </c>
      <c r="BC15" s="149">
        <v>3.49</v>
      </c>
      <c r="BD15" s="62">
        <v>28418</v>
      </c>
      <c r="BE15" s="51">
        <v>303.56439999999998</v>
      </c>
      <c r="BF15" s="65">
        <v>185030.36</v>
      </c>
      <c r="BG15" s="69">
        <v>121.187</v>
      </c>
      <c r="BH15" s="82">
        <v>272360</v>
      </c>
      <c r="BI15" s="53">
        <v>738</v>
      </c>
      <c r="BJ15" s="141">
        <v>62882</v>
      </c>
      <c r="BK15" s="75">
        <v>19561</v>
      </c>
      <c r="BL15" s="149">
        <v>2.2000000000000002</v>
      </c>
      <c r="BM15" s="62">
        <v>23776</v>
      </c>
      <c r="BN15" s="138">
        <v>258.19846000000001</v>
      </c>
      <c r="BO15" s="65">
        <v>378427</v>
      </c>
      <c r="BP15" s="69">
        <v>103.90300000000001</v>
      </c>
      <c r="BQ15" s="82">
        <v>385505</v>
      </c>
      <c r="BR15" s="53">
        <v>738</v>
      </c>
      <c r="BS15" s="141">
        <v>64286</v>
      </c>
      <c r="BT15" s="75">
        <v>20984</v>
      </c>
      <c r="BU15" s="149">
        <v>1.8</v>
      </c>
      <c r="BV15" s="171">
        <f>BF15/BD15</f>
        <v>6.5110268139911316</v>
      </c>
      <c r="BW15" s="171">
        <f t="shared" si="1"/>
        <v>2.2474357810656262</v>
      </c>
      <c r="BX15" s="174">
        <f t="shared" si="2"/>
        <v>15.916344212651413</v>
      </c>
      <c r="BY15" t="s">
        <v>53</v>
      </c>
      <c r="BZ15" s="83">
        <f t="shared" si="4"/>
        <v>439296.33219999995</v>
      </c>
      <c r="CA15" s="83">
        <f t="shared" si="5"/>
        <v>472629.3</v>
      </c>
    </row>
    <row r="16" spans="1:79" ht="15.75" thickBot="1" x14ac:dyDescent="0.3">
      <c r="A16" s="55" t="s">
        <v>12</v>
      </c>
      <c r="B16" s="56">
        <f t="shared" ref="B16:I16" si="6">SUM(B4:B15)</f>
        <v>234101</v>
      </c>
      <c r="C16" s="56">
        <f t="shared" si="6"/>
        <v>401579.73904000001</v>
      </c>
      <c r="D16" s="66">
        <f t="shared" si="6"/>
        <v>2811744.5200000005</v>
      </c>
      <c r="E16" s="69">
        <f t="shared" si="6"/>
        <v>1459.5440000000001</v>
      </c>
      <c r="F16" s="59">
        <f t="shared" si="6"/>
        <v>3517411.5999999996</v>
      </c>
      <c r="G16" s="35">
        <f t="shared" si="6"/>
        <v>11515</v>
      </c>
      <c r="H16" s="35">
        <f t="shared" si="6"/>
        <v>856197</v>
      </c>
      <c r="I16" s="76">
        <f t="shared" si="6"/>
        <v>216445</v>
      </c>
      <c r="J16" s="117">
        <f>SUM(J4:J15)/12</f>
        <v>12.241666666666667</v>
      </c>
      <c r="K16" s="56">
        <f t="shared" ref="K16:R16" si="7">SUM(K4:K15)</f>
        <v>209833</v>
      </c>
      <c r="L16" s="118">
        <f t="shared" si="7"/>
        <v>2246.3587200000002</v>
      </c>
      <c r="M16" s="66">
        <f>SUM(M4:M15)</f>
        <v>2356441.4299999997</v>
      </c>
      <c r="N16" s="69">
        <f t="shared" si="7"/>
        <v>1369.9240000000002</v>
      </c>
      <c r="O16" s="110">
        <f t="shared" si="7"/>
        <v>3098702.0999999996</v>
      </c>
      <c r="P16" s="35">
        <f t="shared" si="7"/>
        <v>10606</v>
      </c>
      <c r="Q16" s="35">
        <f t="shared" si="7"/>
        <v>796780</v>
      </c>
      <c r="R16" s="76">
        <f t="shared" si="7"/>
        <v>216449</v>
      </c>
      <c r="S16" s="126">
        <f>SUM(S4:S15)/12</f>
        <v>11.000000000000002</v>
      </c>
      <c r="T16" s="56">
        <f t="shared" ref="T16:U16" si="8">SUM(T4:T15)</f>
        <v>197218</v>
      </c>
      <c r="U16" s="56">
        <f t="shared" si="8"/>
        <v>2108.1318000000001</v>
      </c>
      <c r="V16" s="66">
        <f>SUM(V4:V15)</f>
        <v>2279690.54</v>
      </c>
      <c r="W16" s="69">
        <f t="shared" ref="W16:AA16" si="9">SUM(W4:W15)</f>
        <v>1365.02</v>
      </c>
      <c r="X16" s="110">
        <f t="shared" si="9"/>
        <v>2939309.4400000004</v>
      </c>
      <c r="Y16" s="35">
        <f t="shared" si="9"/>
        <v>10529</v>
      </c>
      <c r="Z16" s="35">
        <f t="shared" si="9"/>
        <v>794766</v>
      </c>
      <c r="AA16" s="76">
        <f t="shared" si="9"/>
        <v>218139</v>
      </c>
      <c r="AB16" s="126">
        <f>SUM(AB4:AB15)/12</f>
        <v>11.471666666666666</v>
      </c>
      <c r="AC16" s="56">
        <f t="shared" ref="AC16:AD16" si="10">SUM(AC4:AC15)</f>
        <v>182744</v>
      </c>
      <c r="AD16" s="56">
        <f t="shared" si="10"/>
        <v>1953.4817699999999</v>
      </c>
      <c r="AE16" s="66">
        <f>SUM(AE4:AE15)</f>
        <v>1857429.11</v>
      </c>
      <c r="AF16" s="69">
        <f t="shared" ref="AF16:AJ16" si="11">SUM(AF4:AF15)</f>
        <v>1417.1869999999999</v>
      </c>
      <c r="AG16" s="110">
        <f t="shared" si="11"/>
        <v>2950855.8</v>
      </c>
      <c r="AH16" s="35">
        <f t="shared" si="11"/>
        <v>11929</v>
      </c>
      <c r="AI16" s="35">
        <f t="shared" si="11"/>
        <v>905460</v>
      </c>
      <c r="AJ16" s="76">
        <f t="shared" si="11"/>
        <v>219139</v>
      </c>
      <c r="AK16" s="126">
        <f>SUM(AK4:AK15)/12</f>
        <v>12.438333333333333</v>
      </c>
      <c r="AL16" s="56">
        <f t="shared" ref="AL16:AM16" si="12">SUM(AL4:AL15)</f>
        <v>176111</v>
      </c>
      <c r="AM16" s="56">
        <f t="shared" si="12"/>
        <v>1880.39129</v>
      </c>
      <c r="AN16" s="66">
        <f>SUM(AN4:AN15)</f>
        <v>2237514.48</v>
      </c>
      <c r="AO16" s="69">
        <f t="shared" ref="AO16:AS16" si="13">SUM(AO4:AO15)</f>
        <v>1415.8599999999997</v>
      </c>
      <c r="AP16" s="110">
        <f t="shared" si="13"/>
        <v>3951113.6999999997</v>
      </c>
      <c r="AQ16" s="35">
        <f t="shared" si="13"/>
        <v>12822</v>
      </c>
      <c r="AR16" s="35">
        <f t="shared" si="13"/>
        <v>1017068</v>
      </c>
      <c r="AS16" s="76">
        <f t="shared" si="13"/>
        <v>229819</v>
      </c>
      <c r="AT16" s="126">
        <f>SUM(AT4:AT15)/12</f>
        <v>12.211666666666666</v>
      </c>
      <c r="AU16" s="56">
        <f t="shared" ref="AU16:AV16" si="14">SUM(AU4:AU15)</f>
        <v>178436</v>
      </c>
      <c r="AV16" s="56">
        <f t="shared" si="14"/>
        <v>1907.4320499999999</v>
      </c>
      <c r="AW16" s="66">
        <f>SUM(AW4:AW15)</f>
        <v>1755983.63</v>
      </c>
      <c r="AX16" s="69">
        <f t="shared" ref="AX16:BB16" si="15">SUM(AX4:AX15)</f>
        <v>1449.624</v>
      </c>
      <c r="AY16" s="110">
        <f t="shared" si="15"/>
        <v>3877546.51</v>
      </c>
      <c r="AZ16" s="35">
        <f t="shared" si="15"/>
        <v>11160</v>
      </c>
      <c r="BA16" s="35">
        <f t="shared" si="15"/>
        <v>908108</v>
      </c>
      <c r="BB16" s="76">
        <f t="shared" si="15"/>
        <v>223640</v>
      </c>
      <c r="BC16" s="126">
        <f>SUM(BC4:BC15)/12</f>
        <v>11.490833333333335</v>
      </c>
      <c r="BD16" s="56">
        <v>171437</v>
      </c>
      <c r="BE16" s="56">
        <v>1832.712231</v>
      </c>
      <c r="BF16" s="66">
        <f>SUM(BF4:BF15)</f>
        <v>1680647.6099999999</v>
      </c>
      <c r="BG16" s="69">
        <f t="shared" ref="BG16" si="16">SUM(BG4:BG15)</f>
        <v>1444.8559999999998</v>
      </c>
      <c r="BH16" s="110">
        <f>SUM(BH4:BH15)</f>
        <v>3823912.85</v>
      </c>
      <c r="BI16" s="35">
        <f t="shared" ref="BI16:BK16" si="17">SUM(BI4:BI15)</f>
        <v>9888</v>
      </c>
      <c r="BJ16" s="35">
        <f t="shared" si="17"/>
        <v>843534</v>
      </c>
      <c r="BK16" s="76">
        <f t="shared" si="17"/>
        <v>360305</v>
      </c>
      <c r="BL16" s="126">
        <v>10.199999999999999</v>
      </c>
      <c r="BM16" s="56">
        <f t="shared" ref="BM16:BN16" si="18">SUM(BM4:BM15)</f>
        <v>166282</v>
      </c>
      <c r="BN16" s="56">
        <f t="shared" si="18"/>
        <v>1791.0708999999999</v>
      </c>
      <c r="BO16" s="66">
        <f>SUM(BO4:BO15)</f>
        <v>2812320.42</v>
      </c>
      <c r="BP16" s="69">
        <f t="shared" ref="BP16:BT16" si="19">SUM(BP4:BP15)</f>
        <v>1349.0179999999998</v>
      </c>
      <c r="BQ16" s="110">
        <f t="shared" si="19"/>
        <v>5251556.16</v>
      </c>
      <c r="BR16" s="35">
        <f t="shared" si="19"/>
        <v>10007</v>
      </c>
      <c r="BS16" s="35">
        <f t="shared" si="19"/>
        <v>871091</v>
      </c>
      <c r="BT16" s="76">
        <f t="shared" si="19"/>
        <v>247069</v>
      </c>
      <c r="BU16" s="126">
        <f>SUM(BU4:BU15)/12</f>
        <v>11.958333333333334</v>
      </c>
      <c r="BV16" s="171">
        <f>BF16/BD16</f>
        <v>9.8032957296266261</v>
      </c>
      <c r="BW16" s="171">
        <f t="shared" si="1"/>
        <v>2.6465702118411807</v>
      </c>
      <c r="BZ16" s="83"/>
    </row>
    <row r="17" spans="1:62" ht="15.75" thickBot="1" x14ac:dyDescent="0.3">
      <c r="A17" s="57"/>
      <c r="B17" s="58" t="s">
        <v>13</v>
      </c>
      <c r="C17" s="58"/>
      <c r="D17" s="59">
        <v>4140000</v>
      </c>
      <c r="E17" s="70"/>
      <c r="F17" s="60">
        <v>4900000</v>
      </c>
      <c r="G17" s="31"/>
      <c r="H17" s="31"/>
      <c r="I17" s="31"/>
      <c r="J17" s="31"/>
      <c r="K17" s="58" t="s">
        <v>13</v>
      </c>
      <c r="L17" s="58"/>
      <c r="M17" s="108">
        <v>3900000</v>
      </c>
      <c r="N17" s="70"/>
      <c r="O17" s="60">
        <v>4900000</v>
      </c>
      <c r="P17" s="31"/>
      <c r="Q17" s="31"/>
      <c r="R17" s="31"/>
      <c r="S17" s="31"/>
      <c r="T17" s="58" t="s">
        <v>13</v>
      </c>
      <c r="U17" s="58"/>
      <c r="V17" s="108">
        <v>3900000</v>
      </c>
      <c r="W17" s="70"/>
      <c r="X17" s="60">
        <v>4900000</v>
      </c>
      <c r="Y17" s="31"/>
      <c r="Z17" s="31"/>
      <c r="AA17" s="31"/>
      <c r="AB17" s="31"/>
      <c r="AC17" s="58"/>
      <c r="AD17" s="58"/>
      <c r="AE17" s="108">
        <v>3900000</v>
      </c>
      <c r="AF17" s="70"/>
      <c r="AG17" s="60">
        <v>4900000</v>
      </c>
      <c r="AH17" s="31"/>
      <c r="AI17" s="31"/>
      <c r="AJ17" s="31"/>
      <c r="AK17" s="31"/>
    </row>
    <row r="18" spans="1:62" x14ac:dyDescent="0.25">
      <c r="A18" s="22"/>
      <c r="I18" s="83"/>
      <c r="L18" s="83"/>
      <c r="AR18" s="83"/>
    </row>
    <row r="19" spans="1:62" x14ac:dyDescent="0.25">
      <c r="A19" s="22"/>
      <c r="BH19" s="83"/>
      <c r="BJ19">
        <f>BJ16+BK16</f>
        <v>1203839</v>
      </c>
    </row>
    <row r="20" spans="1:62" x14ac:dyDescent="0.25">
      <c r="A20" s="22"/>
      <c r="P20" s="83"/>
      <c r="Z20" s="83"/>
      <c r="AP20" s="83"/>
    </row>
    <row r="21" spans="1:62" x14ac:dyDescent="0.25">
      <c r="A21" s="22"/>
      <c r="I21" s="83"/>
      <c r="N21" s="83"/>
      <c r="BC21" s="173" t="s">
        <v>33</v>
      </c>
      <c r="BD21" s="173" t="s">
        <v>54</v>
      </c>
    </row>
    <row r="22" spans="1:62" x14ac:dyDescent="0.25">
      <c r="A22" s="22"/>
      <c r="BB22" t="s">
        <v>47</v>
      </c>
      <c r="BC22" s="83">
        <v>95366.174199999979</v>
      </c>
      <c r="BD22" s="83">
        <v>465500.1</v>
      </c>
    </row>
    <row r="23" spans="1:62" x14ac:dyDescent="0.25">
      <c r="A23" s="22"/>
      <c r="BB23" t="s">
        <v>51</v>
      </c>
      <c r="BC23" s="83">
        <v>80076.614199999982</v>
      </c>
      <c r="BD23" s="83">
        <v>461888.7</v>
      </c>
    </row>
    <row r="24" spans="1:62" x14ac:dyDescent="0.25">
      <c r="A24" s="22"/>
      <c r="BB24" t="s">
        <v>48</v>
      </c>
      <c r="BC24" s="83">
        <v>99259.349199999982</v>
      </c>
      <c r="BD24" s="83">
        <v>439814.69999999995</v>
      </c>
    </row>
    <row r="25" spans="1:62" x14ac:dyDescent="0.25">
      <c r="A25" s="22"/>
      <c r="BB25" t="s">
        <v>49</v>
      </c>
      <c r="BC25" s="83">
        <v>119956.8832</v>
      </c>
      <c r="BD25" s="83">
        <v>427716.9</v>
      </c>
    </row>
    <row r="26" spans="1:62" x14ac:dyDescent="0.25">
      <c r="A26" s="22"/>
      <c r="BB26" t="s">
        <v>50</v>
      </c>
      <c r="BC26" s="83">
        <v>261880.80819999997</v>
      </c>
      <c r="BD26" s="83">
        <v>461674.2</v>
      </c>
    </row>
    <row r="27" spans="1:62" x14ac:dyDescent="0.25">
      <c r="A27" s="22"/>
      <c r="BB27" t="s">
        <v>52</v>
      </c>
      <c r="BC27" s="83">
        <v>362848.5321999999</v>
      </c>
      <c r="BD27" s="83">
        <v>457434.89999999997</v>
      </c>
    </row>
    <row r="28" spans="1:62" x14ac:dyDescent="0.25">
      <c r="A28" s="22"/>
      <c r="BB28" t="s">
        <v>53</v>
      </c>
      <c r="BC28" s="83">
        <v>439296.33219999995</v>
      </c>
      <c r="BD28" s="83">
        <v>472629.3</v>
      </c>
    </row>
    <row r="29" spans="1:62" x14ac:dyDescent="0.25">
      <c r="A29" s="22"/>
      <c r="M29" s="107"/>
    </row>
    <row r="30" spans="1:62" x14ac:dyDescent="0.25">
      <c r="A30" s="22"/>
      <c r="M30" s="107"/>
    </row>
    <row r="31" spans="1:62" x14ac:dyDescent="0.25">
      <c r="A31" s="22"/>
    </row>
    <row r="32" spans="1:62" x14ac:dyDescent="0.25">
      <c r="A32" s="22"/>
    </row>
    <row r="33" spans="1:7" x14ac:dyDescent="0.25">
      <c r="A33" s="22"/>
    </row>
    <row r="34" spans="1:7" x14ac:dyDescent="0.25">
      <c r="A34" s="24"/>
    </row>
    <row r="35" spans="1:7" x14ac:dyDescent="0.25">
      <c r="A35" s="24"/>
      <c r="G35" s="102"/>
    </row>
  </sheetData>
  <mergeCells count="4">
    <mergeCell ref="K2:S2"/>
    <mergeCell ref="B2:J2"/>
    <mergeCell ref="A2:A3"/>
    <mergeCell ref="T2:AB2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3:J46"/>
  <sheetViews>
    <sheetView topLeftCell="A10" workbookViewId="0">
      <selection activeCell="R38" sqref="R38"/>
    </sheetView>
  </sheetViews>
  <sheetFormatPr defaultRowHeight="15" x14ac:dyDescent="0.25"/>
  <cols>
    <col min="4" max="4" width="11.140625" customWidth="1"/>
    <col min="5" max="5" width="15.5703125" customWidth="1"/>
    <col min="8" max="8" width="17" customWidth="1"/>
    <col min="9" max="9" width="2.5703125" customWidth="1"/>
  </cols>
  <sheetData>
    <row r="33" spans="2:10" x14ac:dyDescent="0.25">
      <c r="B33" s="84" t="s">
        <v>30</v>
      </c>
      <c r="C33" s="85"/>
      <c r="D33" s="85"/>
      <c r="E33" s="86"/>
      <c r="F33" s="86"/>
      <c r="G33" s="86"/>
    </row>
    <row r="34" spans="2:10" x14ac:dyDescent="0.25">
      <c r="B34" s="84"/>
      <c r="C34" s="88" t="s">
        <v>29</v>
      </c>
      <c r="D34" s="88" t="s">
        <v>31</v>
      </c>
      <c r="E34" s="88" t="s">
        <v>32</v>
      </c>
      <c r="F34" s="94"/>
      <c r="G34" s="85"/>
      <c r="H34" s="85"/>
      <c r="I34" s="13"/>
    </row>
    <row r="35" spans="2:10" x14ac:dyDescent="0.25">
      <c r="B35" s="84"/>
      <c r="C35" s="89">
        <v>2011</v>
      </c>
      <c r="D35" s="89"/>
      <c r="E35" s="89">
        <v>0</v>
      </c>
      <c r="F35" s="101"/>
      <c r="G35" s="87"/>
      <c r="H35" s="13"/>
      <c r="I35" s="13"/>
      <c r="J35" s="86"/>
    </row>
    <row r="36" spans="2:10" x14ac:dyDescent="0.25">
      <c r="B36" s="84"/>
      <c r="C36" s="89">
        <v>2012</v>
      </c>
      <c r="D36" s="148">
        <v>7019458</v>
      </c>
      <c r="E36" s="103">
        <v>584954.83333333337</v>
      </c>
      <c r="F36" s="101"/>
      <c r="G36" s="87"/>
      <c r="H36" s="13"/>
      <c r="I36" s="13"/>
    </row>
    <row r="37" spans="2:10" x14ac:dyDescent="0.25">
      <c r="B37" s="84"/>
      <c r="C37" s="89">
        <v>2013</v>
      </c>
      <c r="D37" s="148">
        <v>8517342</v>
      </c>
      <c r="E37" s="104">
        <v>709778.5</v>
      </c>
      <c r="F37" s="101"/>
      <c r="H37" s="13"/>
      <c r="I37" s="13"/>
    </row>
    <row r="38" spans="2:10" x14ac:dyDescent="0.25">
      <c r="B38" s="84"/>
      <c r="C38" s="89">
        <v>2014</v>
      </c>
      <c r="D38" s="148">
        <v>7655457</v>
      </c>
      <c r="E38" s="103">
        <v>637954.75</v>
      </c>
      <c r="F38" s="101"/>
      <c r="H38" s="13"/>
      <c r="I38" s="13"/>
    </row>
    <row r="39" spans="2:10" x14ac:dyDescent="0.25">
      <c r="B39" s="84"/>
      <c r="C39" s="92">
        <v>2015</v>
      </c>
      <c r="D39" s="148">
        <v>7401798</v>
      </c>
      <c r="E39" s="103">
        <v>616816</v>
      </c>
      <c r="F39" s="101"/>
      <c r="H39" s="13"/>
      <c r="I39" s="13"/>
    </row>
    <row r="40" spans="2:10" x14ac:dyDescent="0.25">
      <c r="B40" s="23"/>
      <c r="C40" s="92">
        <v>2016</v>
      </c>
      <c r="D40" s="148">
        <v>6468373</v>
      </c>
      <c r="E40" s="103">
        <v>539031.08330000006</v>
      </c>
      <c r="F40" s="13"/>
      <c r="H40" s="13"/>
      <c r="I40" s="13"/>
    </row>
    <row r="41" spans="2:10" x14ac:dyDescent="0.25">
      <c r="B41" s="23"/>
      <c r="C41" s="1">
        <v>2017</v>
      </c>
      <c r="D41" s="148">
        <v>6231804</v>
      </c>
      <c r="E41" s="103">
        <v>517829.67</v>
      </c>
    </row>
    <row r="42" spans="2:10" x14ac:dyDescent="0.25">
      <c r="C42" s="92">
        <v>2018</v>
      </c>
      <c r="D42" s="146">
        <v>5957560</v>
      </c>
      <c r="E42" s="103">
        <f>D42/12</f>
        <v>496463.33333333331</v>
      </c>
    </row>
    <row r="43" spans="2:10" x14ac:dyDescent="0.25">
      <c r="C43" s="92">
        <v>2019</v>
      </c>
      <c r="D43" s="147">
        <v>7435515</v>
      </c>
      <c r="E43" s="103">
        <f>D43/12</f>
        <v>619626.25</v>
      </c>
    </row>
    <row r="44" spans="2:10" x14ac:dyDescent="0.25">
      <c r="C44" s="92">
        <v>2020</v>
      </c>
      <c r="D44" s="147">
        <v>6765298</v>
      </c>
      <c r="E44" s="103">
        <f>D44/12</f>
        <v>563774.83333333337</v>
      </c>
    </row>
    <row r="45" spans="2:10" x14ac:dyDescent="0.25">
      <c r="C45" s="92">
        <v>2021</v>
      </c>
      <c r="D45" s="147">
        <f>'2022'!F22</f>
        <v>6708399.46</v>
      </c>
      <c r="E45" s="103">
        <f>D45/12</f>
        <v>559033.28833333333</v>
      </c>
    </row>
    <row r="46" spans="2:10" x14ac:dyDescent="0.25">
      <c r="C46" s="92">
        <v>2022</v>
      </c>
      <c r="D46" s="147">
        <f>'2022'!F23</f>
        <v>9182036.5499999989</v>
      </c>
      <c r="E46" s="103">
        <f>D46/9</f>
        <v>1020226.2833333332</v>
      </c>
    </row>
  </sheetData>
  <pageMargins left="0.7" right="0.7" top="0.78740157499999996" bottom="0.78740157499999996" header="0.3" footer="0.3"/>
  <pageSetup paperSize="9" scale="9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3:F36"/>
  <sheetViews>
    <sheetView workbookViewId="0">
      <selection activeCell="N28" sqref="N28"/>
    </sheetView>
  </sheetViews>
  <sheetFormatPr defaultRowHeight="15" x14ac:dyDescent="0.25"/>
  <cols>
    <col min="5" max="5" width="12.5703125" customWidth="1"/>
  </cols>
  <sheetData>
    <row r="23" spans="4:6" x14ac:dyDescent="0.25">
      <c r="D23" s="98"/>
      <c r="E23" s="85"/>
      <c r="F23" s="85"/>
    </row>
    <row r="24" spans="4:6" x14ac:dyDescent="0.25">
      <c r="D24" s="88" t="s">
        <v>29</v>
      </c>
      <c r="E24" s="88" t="s">
        <v>34</v>
      </c>
      <c r="F24" s="87"/>
    </row>
    <row r="25" spans="4:6" x14ac:dyDescent="0.25">
      <c r="D25" s="89">
        <v>2011</v>
      </c>
      <c r="E25" s="103">
        <v>985.55399999999997</v>
      </c>
      <c r="F25" s="87"/>
    </row>
    <row r="26" spans="4:6" x14ac:dyDescent="0.25">
      <c r="D26" s="89">
        <v>2012</v>
      </c>
      <c r="E26" s="103">
        <v>1114.9580000000001</v>
      </c>
      <c r="F26" s="87"/>
    </row>
    <row r="27" spans="4:6" x14ac:dyDescent="0.25">
      <c r="D27" s="89">
        <v>2013</v>
      </c>
      <c r="E27" s="103">
        <v>1262.7129999999997</v>
      </c>
      <c r="F27" s="87"/>
    </row>
    <row r="28" spans="4:6" x14ac:dyDescent="0.25">
      <c r="D28" s="89">
        <v>2014</v>
      </c>
      <c r="E28" s="103">
        <v>1419.2239999999997</v>
      </c>
      <c r="F28" s="97"/>
    </row>
    <row r="29" spans="4:6" x14ac:dyDescent="0.25">
      <c r="D29" s="92">
        <v>2015</v>
      </c>
      <c r="E29" s="93">
        <v>1460</v>
      </c>
    </row>
    <row r="30" spans="4:6" x14ac:dyDescent="0.25">
      <c r="D30" s="92">
        <v>2016</v>
      </c>
      <c r="E30" s="93">
        <v>1369.924</v>
      </c>
    </row>
    <row r="31" spans="4:6" x14ac:dyDescent="0.25">
      <c r="D31" s="1">
        <v>2017</v>
      </c>
      <c r="E31" s="119">
        <v>1365</v>
      </c>
    </row>
    <row r="32" spans="4:6" x14ac:dyDescent="0.25">
      <c r="D32" s="1">
        <v>2018</v>
      </c>
      <c r="E32" s="137">
        <v>1417</v>
      </c>
    </row>
    <row r="33" spans="4:5" x14ac:dyDescent="0.25">
      <c r="D33" s="1">
        <v>2019</v>
      </c>
      <c r="E33" s="137">
        <v>1416</v>
      </c>
    </row>
    <row r="34" spans="4:5" x14ac:dyDescent="0.25">
      <c r="D34" s="1">
        <v>2020</v>
      </c>
      <c r="E34" s="137">
        <v>1452</v>
      </c>
    </row>
    <row r="35" spans="4:5" x14ac:dyDescent="0.25">
      <c r="D35" s="1">
        <v>2021</v>
      </c>
      <c r="E35" s="137">
        <f>'2020 - 2022'!BG16</f>
        <v>1444.8559999999998</v>
      </c>
    </row>
    <row r="36" spans="4:5" x14ac:dyDescent="0.25">
      <c r="D36" s="1">
        <v>2022</v>
      </c>
      <c r="E36" s="137">
        <f>'2022'!E16</f>
        <v>1349.0179999999998</v>
      </c>
    </row>
  </sheetData>
  <pageMargins left="0.7" right="0.7" top="0.78740157499999996" bottom="0.78740157499999996" header="0.3" footer="0.3"/>
  <pageSetup paperSize="9" scale="95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3:G39"/>
  <sheetViews>
    <sheetView workbookViewId="0">
      <selection activeCell="Q31" sqref="Q31"/>
    </sheetView>
  </sheetViews>
  <sheetFormatPr defaultRowHeight="15" x14ac:dyDescent="0.25"/>
  <cols>
    <col min="5" max="5" width="12.7109375" customWidth="1"/>
  </cols>
  <sheetData>
    <row r="23" spans="4:7" x14ac:dyDescent="0.25">
      <c r="D23" s="94"/>
      <c r="F23" s="85"/>
      <c r="G23" s="85"/>
    </row>
    <row r="24" spans="4:7" x14ac:dyDescent="0.25">
      <c r="D24" s="95"/>
      <c r="F24" s="87"/>
      <c r="G24" s="13"/>
    </row>
    <row r="25" spans="4:7" x14ac:dyDescent="0.25">
      <c r="D25" s="99"/>
      <c r="F25" s="87"/>
      <c r="G25" s="13"/>
    </row>
    <row r="26" spans="4:7" x14ac:dyDescent="0.25">
      <c r="D26" s="88" t="s">
        <v>29</v>
      </c>
      <c r="E26" s="88" t="s">
        <v>35</v>
      </c>
      <c r="F26" s="87"/>
      <c r="G26" s="13"/>
    </row>
    <row r="27" spans="4:7" x14ac:dyDescent="0.25">
      <c r="D27" s="88"/>
      <c r="E27" s="88"/>
      <c r="F27" s="87"/>
      <c r="G27" s="13"/>
    </row>
    <row r="28" spans="4:7" x14ac:dyDescent="0.25">
      <c r="D28" s="89">
        <v>2011</v>
      </c>
      <c r="E28" s="90">
        <v>204328</v>
      </c>
      <c r="F28" s="87"/>
      <c r="G28" s="13"/>
    </row>
    <row r="29" spans="4:7" x14ac:dyDescent="0.25">
      <c r="D29" s="89">
        <v>2012</v>
      </c>
      <c r="E29" s="91">
        <v>217574</v>
      </c>
      <c r="F29" s="97"/>
      <c r="G29" s="13"/>
    </row>
    <row r="30" spans="4:7" x14ac:dyDescent="0.25">
      <c r="D30" s="89">
        <v>2013</v>
      </c>
      <c r="E30" s="91">
        <v>237424</v>
      </c>
    </row>
    <row r="31" spans="4:7" x14ac:dyDescent="0.25">
      <c r="D31" s="89">
        <v>2014</v>
      </c>
      <c r="E31" s="91">
        <v>232920</v>
      </c>
    </row>
    <row r="32" spans="4:7" x14ac:dyDescent="0.25">
      <c r="D32" s="92">
        <v>2015</v>
      </c>
      <c r="E32" s="91">
        <v>234101</v>
      </c>
    </row>
    <row r="33" spans="4:5" x14ac:dyDescent="0.25">
      <c r="D33" s="92">
        <v>2016</v>
      </c>
      <c r="E33" s="91">
        <v>209833</v>
      </c>
    </row>
    <row r="34" spans="4:5" x14ac:dyDescent="0.25">
      <c r="D34" s="1">
        <v>2017</v>
      </c>
      <c r="E34" s="119">
        <v>197218</v>
      </c>
    </row>
    <row r="35" spans="4:5" x14ac:dyDescent="0.25">
      <c r="D35" s="92">
        <v>2018</v>
      </c>
      <c r="E35" s="119">
        <v>182724</v>
      </c>
    </row>
    <row r="36" spans="4:5" x14ac:dyDescent="0.25">
      <c r="D36" s="92">
        <v>2019</v>
      </c>
      <c r="E36" s="119">
        <v>176111</v>
      </c>
    </row>
    <row r="37" spans="4:5" x14ac:dyDescent="0.25">
      <c r="D37" s="92">
        <v>2020</v>
      </c>
      <c r="E37" s="1">
        <v>178436</v>
      </c>
    </row>
    <row r="38" spans="4:5" x14ac:dyDescent="0.25">
      <c r="D38" s="92">
        <v>2021</v>
      </c>
      <c r="E38" s="119">
        <f>'2020 - 2022'!BD16</f>
        <v>171437</v>
      </c>
    </row>
    <row r="39" spans="4:5" x14ac:dyDescent="0.25">
      <c r="D39" s="92">
        <v>2022</v>
      </c>
      <c r="E39" s="1">
        <f>'2022'!B16</f>
        <v>166282</v>
      </c>
    </row>
  </sheetData>
  <pageMargins left="0.7" right="0.7" top="0.78740157499999996" bottom="0.78740157499999996" header="0.3" footer="0.3"/>
  <pageSetup paperSize="9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3:H35"/>
  <sheetViews>
    <sheetView workbookViewId="0">
      <selection activeCell="E34" sqref="E34"/>
    </sheetView>
  </sheetViews>
  <sheetFormatPr defaultRowHeight="15" x14ac:dyDescent="0.25"/>
  <cols>
    <col min="5" max="5" width="9.7109375" customWidth="1"/>
  </cols>
  <sheetData>
    <row r="23" spans="3:8" x14ac:dyDescent="0.25">
      <c r="E23" s="106"/>
      <c r="F23" s="85"/>
    </row>
    <row r="24" spans="3:8" x14ac:dyDescent="0.25">
      <c r="D24" s="88" t="s">
        <v>29</v>
      </c>
      <c r="E24" s="88" t="s">
        <v>36</v>
      </c>
      <c r="F24" s="100"/>
      <c r="G24" s="121"/>
    </row>
    <row r="25" spans="3:8" x14ac:dyDescent="0.25">
      <c r="C25" s="85"/>
      <c r="D25" s="89"/>
      <c r="E25" s="1"/>
      <c r="F25" s="100"/>
      <c r="G25" s="86"/>
    </row>
    <row r="26" spans="3:8" x14ac:dyDescent="0.25">
      <c r="D26" s="89">
        <v>2013</v>
      </c>
      <c r="E26" s="1">
        <v>12454</v>
      </c>
      <c r="F26" s="120"/>
      <c r="G26" s="122"/>
      <c r="H26" s="13"/>
    </row>
    <row r="27" spans="3:8" x14ac:dyDescent="0.25">
      <c r="D27" s="89">
        <v>2014</v>
      </c>
      <c r="E27" s="1">
        <v>13817</v>
      </c>
      <c r="F27" s="13"/>
      <c r="G27" s="87"/>
      <c r="H27" s="13"/>
    </row>
    <row r="28" spans="3:8" x14ac:dyDescent="0.25">
      <c r="D28" s="92">
        <v>2015</v>
      </c>
      <c r="E28" s="1">
        <v>11515</v>
      </c>
      <c r="F28" s="86"/>
      <c r="G28" s="87"/>
      <c r="H28" s="13"/>
    </row>
    <row r="29" spans="3:8" x14ac:dyDescent="0.25">
      <c r="D29" s="92">
        <v>2016</v>
      </c>
      <c r="E29" s="1">
        <v>10606</v>
      </c>
      <c r="F29" s="86"/>
      <c r="G29" s="87"/>
      <c r="H29" s="13"/>
    </row>
    <row r="30" spans="3:8" x14ac:dyDescent="0.25">
      <c r="D30" s="1">
        <v>2017</v>
      </c>
      <c r="E30" s="124">
        <v>10529</v>
      </c>
      <c r="F30" s="96"/>
      <c r="G30" s="97"/>
      <c r="H30" s="13"/>
    </row>
    <row r="31" spans="3:8" x14ac:dyDescent="0.25">
      <c r="D31" s="92">
        <v>2018</v>
      </c>
      <c r="E31" s="132">
        <v>11955</v>
      </c>
    </row>
    <row r="32" spans="3:8" x14ac:dyDescent="0.25">
      <c r="D32" s="92">
        <v>2019</v>
      </c>
      <c r="E32" s="132">
        <v>12822</v>
      </c>
    </row>
    <row r="33" spans="4:5" x14ac:dyDescent="0.25">
      <c r="D33" s="92">
        <v>2020</v>
      </c>
      <c r="E33" s="132">
        <v>11170</v>
      </c>
    </row>
    <row r="34" spans="4:5" x14ac:dyDescent="0.25">
      <c r="D34" s="92">
        <v>2021</v>
      </c>
      <c r="E34" s="150">
        <f>'2020 - 2022'!BI16</f>
        <v>9888</v>
      </c>
    </row>
    <row r="35" spans="4:5" x14ac:dyDescent="0.25">
      <c r="D35" s="92">
        <v>2022</v>
      </c>
      <c r="E35" s="150">
        <f>'2022'!G16</f>
        <v>10007</v>
      </c>
    </row>
  </sheetData>
  <pageMargins left="0.7" right="0.7" top="0.78740157499999996" bottom="0.78740157499999996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3</vt:i4>
      </vt:variant>
    </vt:vector>
  </HeadingPairs>
  <TitlesOfParts>
    <vt:vector size="10" baseType="lpstr">
      <vt:lpstr>2022</vt:lpstr>
      <vt:lpstr>Graf 2022</vt:lpstr>
      <vt:lpstr>2020 - 2022</vt:lpstr>
      <vt:lpstr>Náklady 2012-2022</vt:lpstr>
      <vt:lpstr>Spotřeba el-energie 2011-2022</vt:lpstr>
      <vt:lpstr>Spotřeba ZPN 2011- 2022</vt:lpstr>
      <vt:lpstr>Spotřeba vody 2013 - 2022</vt:lpstr>
      <vt:lpstr>'2020 - 2022'!Oblast_tisku</vt:lpstr>
      <vt:lpstr>'Spotřeba el-energie 2011-2022'!Oblast_tisku</vt:lpstr>
      <vt:lpstr>'Spotřeba vody 2013 - 2022'!Oblast_tisku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2023-03-31T08:39:49Z</dcterms:modified>
</cp:coreProperties>
</file>